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comments8.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Diagnostic" sheetId="2" state="visible" r:id="rId4"/>
    <sheet name="Stock" sheetId="3" state="visible" r:id="rId5"/>
    <sheet name="Mouvements" sheetId="4" state="visible" r:id="rId6"/>
    <sheet name="Commandes" sheetId="5" state="visible" r:id="rId7"/>
    <sheet name="Inventaire" sheetId="6" state="visible" r:id="rId8"/>
    <sheet name="Lots" sheetId="7" state="visible" r:id="rId9"/>
    <sheet name="Articles" sheetId="8" state="visible" r:id="rId10"/>
    <sheet name="Listes" sheetId="9" state="visible" r:id="rId11"/>
  </sheets>
  <definedNames>
    <definedName function="false" hidden="true" localSheetId="3" name="_xlnm._FilterDatabase" vbProcedure="false">Mouvements!$A$1:$M$5000</definedName>
  </definedNames>
  <calcPr iterateCount="100" refMode="A1" iterate="false" iterateDelta="0.0001"/>
  <extLst>
    <ext xmlns:loext="http://schemas.libreoffice.org/" uri="{7626C862-2A13-11E5-B345-FEFF819CDC9F}">
      <loext:extCalcPr stringRefSyntax="ExcelA1"/>
    </ext>
  </extLst>
</workbook>
</file>

<file path=xl/comments8.xml><?xml version="1.0" encoding="utf-8"?>
<comments xmlns="http://schemas.openxmlformats.org/spreadsheetml/2006/main" xmlns:xdr="http://schemas.openxmlformats.org/drawingml/2006/spreadsheetDrawing">
  <authors>
    <author>Unknown Author</author>
  </authors>
  <commentList>
    <comment ref="F5" authorId="0">
      <text>
        <r>
          <rPr>
            <sz val="10"/>
            <rFont val="Arial"/>
            <family val="2"/>
          </rPr>
          <t xml:space="preserve">Point de commande = consommation moyenne × délai + stock de sécurité (vidéo 01, fichier offert).</t>
        </r>
      </text>
    </comment>
  </commentList>
</comments>
</file>

<file path=xl/sharedStrings.xml><?xml version="1.0" encoding="utf-8"?>
<sst xmlns="http://schemas.openxmlformats.org/spreadsheetml/2006/main" count="8779" uniqueCount="1621">
  <si>
    <t xml:space="preserve">Gestion de stock sur Excel : le fichier qui tient, et le diagnostic des 5 signes</t>
  </si>
  <si>
    <t xml:space="preserve">Fichier offert par la chaîne YouTube Pro Industrie (youtube.com/@proindustrie) et le site proindustrie.fr. Version du 03/11/2026. Libre d'utilisation et de modification.</t>
  </si>
  <si>
    <t xml:space="preserve">Les données sont fictives : l'atelier de la vidéo sur le stock de sécurité, ses 8 articles et un an de mouvements (01/10/2025 au 30/09/2026), inventaire du 30/09/2026 compris.</t>
  </si>
  <si>
    <t xml:space="preserve">Par où commencer</t>
  </si>
  <si>
    <t xml:space="preserve">1. Onglet Diagnostic : répondez aux questions de la colonne « Votre réponse » (cellules jaunes). Le fichier compte vos signes et vous dit quoi faire.</t>
  </si>
  <si>
    <t xml:space="preserve">2. Si vous gardez Excel : remplacez les données d'exemple par les vôtres, dans l'ordre Articles, Mouvements, Commandes, puis Inventaire.</t>
  </si>
  <si>
    <t xml:space="preserve">Les 6 règles d'un fichier de stock qui tient</t>
  </si>
  <si>
    <t xml:space="preserve">1. On ne tape jamais le stock. On saisit des mouvements (entrées, sorties, transferts, ajustements) et le stock se calcule : onglet Stock.</t>
  </si>
  <si>
    <t xml:space="preserve">2. Un seul référentiel d'articles (onglet Articles). Chaque saisie choisit sa référence dans une liste : pas de faute de frappe, pas de doublon d'article.</t>
  </si>
  <si>
    <t xml:space="preserve">3. Chaque ligne dit qui l'a saisie (colonne « Saisi par »). Le fichier repère les doublons, les références inconnues et les lots oubliés (colonne Contrôle).</t>
  </si>
  <si>
    <t xml:space="preserve">4. Les commandes en cours sont dans le fichier (onglet Commandes) : la décision compare le point de commande au stock plus ce qui est déjà commandé.</t>
  </si>
  <si>
    <t xml:space="preserve">5. L'inventaire ne remplace pas le stock : il produit des lignes d'ajustement datées, que l'on retrouve dans le journal (onglet Inventaire).</t>
  </si>
  <si>
    <t xml:space="preserve">6. Le point de commande vient d'un calcul (fichier de la vidéo sur le stock de sécurité), pas d'une habitude. Recalculez-le chaque trimestre.</t>
  </si>
  <si>
    <t xml:space="preserve">Les onglets</t>
  </si>
  <si>
    <t xml:space="preserve">Diagnostic : les 5 signes qu'un fichier de stock a atteint sa limite, avec l'exemple de l'atelier. Les seuils sont des propositions de Pro Industrie, à ajuster.</t>
  </si>
  <si>
    <t xml:space="preserve">Stock : le stock par emplacement, ce qui est en commande, la décision (Commander, Déjà commandé, OK), la couverture en jours et la valeur. Ne rien saisir.</t>
  </si>
  <si>
    <t xml:space="preserve">Mouvements : le journal. Une ligne par mouvement, quantité toujours positive : le sens (+ ou −) vient du type. Formules recopiées jusqu'à la ligne 2000 : au-delà, recopiez-les vers le bas.</t>
  </si>
  <si>
    <t xml:space="preserve">Commandes : les commandes fournisseurs, avec leur statut (En cours, Reçue, Annulée). Une commande « En cours » dont la date prévue est passée est signalée « En retard ».</t>
  </si>
  <si>
    <t xml:space="preserve">Inventaire : le comptage du 30/09/2026, l'écart avec le fichier et sa valeur, et le contrôle que chaque écart a bien son ajustement dans le journal.</t>
  </si>
  <si>
    <t xml:space="preserve">Lots : le stock de chaque lot, pour les articles suivis par lot. Chaque sortie de ces articles doit indiquer son lot (le contrôle le vérifie).</t>
  </si>
  <si>
    <t xml:space="preserve">Articles et Listes : le référentiel et les listes déroulantes (types de mouvement et leur sens, emplacements, personnes, statuts, paramètres).</t>
  </si>
  <si>
    <t xml:space="preserve">Légende</t>
  </si>
  <si>
    <t xml:space="preserve">Cellules jaunes, texte bleu : à modifier. Dans les onglets Mouvements et Commandes, tout se saisit sauf les colonnes grises (formules). Texte noir : formules, ne pas toucher. Texte vert : valeur reprise d'un autre onglet.</t>
  </si>
  <si>
    <t xml:space="preserve">Les limites, dites franchement</t>
  </si>
  <si>
    <t xml:space="preserve">Un fichier bien construit ne corrige pas une sortie que personne ne saisit : les écarts de l'inventaire viennent de là. Il les mesure, il ne les empêche pas.</t>
  </si>
  <si>
    <t xml:space="preserve">Plusieurs personnes peuvent travailler en même temps sur le fichier s'il est enregistré sur OneDrive ou SharePoint avec un abonnement Microsoft 365, ou dans Google Sheets. Sinon, une seule personne à la fois, et jamais de copie.</t>
  </si>
  <si>
    <t xml:space="preserve">Au-delà de quelques centaines de lignes par semaine, de trois emplacements, ou dès qu'un client exige la traçabilité par lot, un logiciel de gestion de stock devient plus sûr que le meilleur des fichiers.</t>
  </si>
  <si>
    <t xml:space="preserve">Noms des fonctions utilisées</t>
  </si>
  <si>
    <t xml:space="preserve">SOMME.SI.ENS (SUMIFS), NB.SI (COUNTIF), NB.SI.ENS (COUNTIFS), SI (IF), SIERREUR (IFERROR), INDEX, EQUIV (MATCH), ET (AND), OU (OR), ABS, ARRONDI (ROUND), NB (COUNT), NBVAL (COUNTA), SOMME (SUM).</t>
  </si>
  <si>
    <t xml:space="preserve">Le comparatif des logiciels, les prix relevés et les sources : https://www.proindustrie.fr/logistique/gestion-de-stock-excel-ou-logiciel/</t>
  </si>
  <si>
    <t xml:space="preserve">Votre fichier de stock a-t-il atteint sa limite ? Le diagnostic des 5 signes</t>
  </si>
  <si>
    <t xml:space="preserve">Répondez dans la colonne jaune avec vos propres chiffres. La colonne verte montre l'atelier de la vidéo. Les seuils sont des propositions de Pro Industrie : ajustez-les à votre situation.</t>
  </si>
  <si>
    <t xml:space="preserve">Signe</t>
  </si>
  <si>
    <t xml:space="preserve">La question</t>
  </si>
  <si>
    <t xml:space="preserve">Votre réponse</t>
  </si>
  <si>
    <t xml:space="preserve">Exemple : l'atelier de la vidéo</t>
  </si>
  <si>
    <t xml:space="preserve">Seuil proposé</t>
  </si>
  <si>
    <t xml:space="preserve">Votre résultat</t>
  </si>
  <si>
    <t xml:space="preserve">Résultat de l'exemple</t>
  </si>
  <si>
    <t xml:space="preserve">1. Le stock du fichier n'est plus celui de l'étagère</t>
  </si>
  <si>
    <t xml:space="preserve">Part des références comptées qui avaient un écart au dernier inventaire</t>
  </si>
  <si>
    <t xml:space="preserve">2. Plusieurs personnes saisissent, et l'on ne sait pas qui a fait quoi</t>
  </si>
  <si>
    <t xml:space="preserve">Nombre de personnes qui modifient le fichier</t>
  </si>
  <si>
    <t xml:space="preserve">Existe-t-il plusieurs copies ou versions du fichier ? (Oui ou Non)</t>
  </si>
  <si>
    <t xml:space="preserve">Oui</t>
  </si>
  <si>
    <t xml:space="preserve">Chaque ligne indique-t-elle qui l'a saisie ? (Oui ou Non)</t>
  </si>
  <si>
    <t xml:space="preserve">Non</t>
  </si>
  <si>
    <t xml:space="preserve">3. Le stock vit à plus d'un endroit</t>
  </si>
  <si>
    <t xml:space="preserve">Nombre d'emplacements où l'on range le stock (magasin, bord de ligne, camion, second site…)</t>
  </si>
  <si>
    <t xml:space="preserve">4. Vous devez dire d'où vient une pièce</t>
  </si>
  <si>
    <t xml:space="preserve">Nombre d'articles à suivre par lot ou par numéro de série</t>
  </si>
  <si>
    <t xml:space="preserve">5. Le fichier prend plus de temps qu'il n'en fait gagner</t>
  </si>
  <si>
    <t xml:space="preserve">Lignes saisies par semaine (entrées, sorties, transferts)</t>
  </si>
  <si>
    <t xml:space="preserve">Secondes par ligne, ressaisie des bons comprise (chronométrez une dizaine de lignes)</t>
  </si>
  <si>
    <t xml:space="preserve">Heures par semaine passées à vérifier, rapprocher et corriger le fichier</t>
  </si>
  <si>
    <t xml:space="preserve">Total : heures par semaine passées sur le fichier</t>
  </si>
  <si>
    <t xml:space="preserve">Coût horaire chargé de la personne qui tient le fichier (€)</t>
  </si>
  <si>
    <t xml:space="preserve">Coût du temps passé sur le fichier, par mois (€)</t>
  </si>
  <si>
    <t xml:space="preserve">Nombre de signes « Oui »</t>
  </si>
  <si>
    <t xml:space="preserve">Ce que nous vous conseillons</t>
  </si>
  <si>
    <t xml:space="preserve">Pour l'atelier de la vidéo</t>
  </si>
  <si>
    <t xml:space="preserve">Le signe 4 pèse plus que les autres quand un client ou une règle vous impose la traçabilité : un logiciel qui oblige à saisir le lot évite les oublis. Le signe 5 se mesure : chronométrez une semaine de saisie avant de décider. Le coût du temps n'est pas une économie garantie : un logiciel demande aussi des saisies.</t>
  </si>
  <si>
    <t xml:space="preserve">Le stock, calculé à partir du journal</t>
  </si>
  <si>
    <t xml:space="preserve">Tout vient des onglets Mouvements, Commandes et Articles. Ne rien saisir ici.</t>
  </si>
  <si>
    <t xml:space="preserve">Valeur totale du stock (€)</t>
  </si>
  <si>
    <t xml:space="preserve">Référence</t>
  </si>
  <si>
    <t xml:space="preserve">Désignation</t>
  </si>
  <si>
    <t xml:space="preserve">Stock total</t>
  </si>
  <si>
    <t xml:space="preserve">Autres emplacements</t>
  </si>
  <si>
    <t xml:space="preserve">En commande</t>
  </si>
  <si>
    <t xml:space="preserve">Stock + en commande</t>
  </si>
  <si>
    <t xml:space="preserve">Point de commande</t>
  </si>
  <si>
    <t xml:space="preserve">Décision</t>
  </si>
  <si>
    <t xml:space="preserve">Quantité à commander</t>
  </si>
  <si>
    <t xml:space="preserve">Consommation moyenne par jour ouvré</t>
  </si>
  <si>
    <t xml:space="preserve">Couverture (jours ouvrés)</t>
  </si>
  <si>
    <t xml:space="preserve">Prix unitaire HT (€)</t>
  </si>
  <si>
    <t xml:space="preserve">Valeur du stock (€)</t>
  </si>
  <si>
    <t xml:space="preserve">Contrôle</t>
  </si>
  <si>
    <t xml:space="preserve">Date</t>
  </si>
  <si>
    <t xml:space="preserve">N° de pièce</t>
  </si>
  <si>
    <t xml:space="preserve">Type</t>
  </si>
  <si>
    <t xml:space="preserve">Emplacement</t>
  </si>
  <si>
    <t xml:space="preserve">Lot ou n° de série</t>
  </si>
  <si>
    <t xml:space="preserve">Quantité</t>
  </si>
  <si>
    <t xml:space="preserve">Sens</t>
  </si>
  <si>
    <t xml:space="preserve">Mouvement (+/−)</t>
  </si>
  <si>
    <t xml:space="preserve">Saisi par</t>
  </si>
  <si>
    <t xml:space="preserve">Commentaire</t>
  </si>
  <si>
    <t xml:space="preserve">Clé (doublons)</t>
  </si>
  <si>
    <t xml:space="preserve">INV-2509</t>
  </si>
  <si>
    <t xml:space="preserve">Stock initial</t>
  </si>
  <si>
    <t xml:space="preserve">DT125</t>
  </si>
  <si>
    <t xml:space="preserve">Magasin</t>
  </si>
  <si>
    <t xml:space="preserve">Inventaire du 30/09/2025</t>
  </si>
  <si>
    <t xml:space="preserve">GA09</t>
  </si>
  <si>
    <t xml:space="preserve">FS500</t>
  </si>
  <si>
    <t xml:space="preserve">BO830</t>
  </si>
  <si>
    <t xml:space="preserve">RL6204</t>
  </si>
  <si>
    <t xml:space="preserve">FIL10</t>
  </si>
  <si>
    <t xml:space="preserve">FIL-2508-01</t>
  </si>
  <si>
    <t xml:space="preserve">FIL-2509-01</t>
  </si>
  <si>
    <t xml:space="preserve">HV46</t>
  </si>
  <si>
    <t xml:space="preserve">HV-2508-01</t>
  </si>
  <si>
    <t xml:space="preserve">HV-2509-01</t>
  </si>
  <si>
    <t xml:space="preserve">EL2T</t>
  </si>
  <si>
    <t xml:space="preserve">TR-2510-001</t>
  </si>
  <si>
    <t xml:space="preserve">Transfert sortant</t>
  </si>
  <si>
    <t xml:space="preserve">Boîte pour le bord de ligne</t>
  </si>
  <si>
    <t xml:space="preserve">TR-2510-002</t>
  </si>
  <si>
    <t xml:space="preserve">Transfert entrant</t>
  </si>
  <si>
    <t xml:space="preserve">Atelier</t>
  </si>
  <si>
    <t xml:space="preserve">BS-2510-1001</t>
  </si>
  <si>
    <t xml:space="preserve">Sortie</t>
  </si>
  <si>
    <t xml:space="preserve">Production</t>
  </si>
  <si>
    <t xml:space="preserve">BS-2510-1002</t>
  </si>
  <si>
    <t xml:space="preserve">BS-2510-1003</t>
  </si>
  <si>
    <t xml:space="preserve">BS-2510-1004</t>
  </si>
  <si>
    <t xml:space="preserve">BS-2510-1005</t>
  </si>
  <si>
    <t xml:space="preserve">BS-2510-1006</t>
  </si>
  <si>
    <t xml:space="preserve">BS-2510-1007</t>
  </si>
  <si>
    <t xml:space="preserve">Expédition</t>
  </si>
  <si>
    <t xml:space="preserve">BS-2510-1008</t>
  </si>
  <si>
    <t xml:space="preserve">BS-2510-1009</t>
  </si>
  <si>
    <t xml:space="preserve">Maintenance</t>
  </si>
  <si>
    <t xml:space="preserve">TR-2510-003</t>
  </si>
  <si>
    <t xml:space="preserve">BS-2510-1010</t>
  </si>
  <si>
    <t xml:space="preserve">BS-2510-1011</t>
  </si>
  <si>
    <t xml:space="preserve">BS-2510-1012</t>
  </si>
  <si>
    <t xml:space="preserve">BS-2510-1013</t>
  </si>
  <si>
    <t xml:space="preserve">BS-2510-1014</t>
  </si>
  <si>
    <t xml:space="preserve">BS-2510-1015</t>
  </si>
  <si>
    <t xml:space="preserve">BS-2510-1016</t>
  </si>
  <si>
    <t xml:space="preserve">BS-2510-1017</t>
  </si>
  <si>
    <t xml:space="preserve">TR-2510-004</t>
  </si>
  <si>
    <t xml:space="preserve">BS-2510-1018</t>
  </si>
  <si>
    <t xml:space="preserve">BS-2510-1019</t>
  </si>
  <si>
    <t xml:space="preserve">BS-2510-1020</t>
  </si>
  <si>
    <t xml:space="preserve">BS-2510-1021</t>
  </si>
  <si>
    <t xml:space="preserve">BR-2510-001</t>
  </si>
  <si>
    <t xml:space="preserve">Réception</t>
  </si>
  <si>
    <t xml:space="preserve">Commande CF-2510-001</t>
  </si>
  <si>
    <t xml:space="preserve">BS-2510-1022</t>
  </si>
  <si>
    <t xml:space="preserve">BS-2510-1023</t>
  </si>
  <si>
    <t xml:space="preserve">BS-2510-1024</t>
  </si>
  <si>
    <t xml:space="preserve">BS-2510-1025</t>
  </si>
  <si>
    <t xml:space="preserve">BS-2510-1026</t>
  </si>
  <si>
    <t xml:space="preserve">BS-2510-1027</t>
  </si>
  <si>
    <t xml:space="preserve">BS-2510-1028</t>
  </si>
  <si>
    <t xml:space="preserve">BS-2510-1029</t>
  </si>
  <si>
    <t xml:space="preserve">BS-2510-1030</t>
  </si>
  <si>
    <t xml:space="preserve">BS-2510-1031</t>
  </si>
  <si>
    <t xml:space="preserve">BS-2510-1032</t>
  </si>
  <si>
    <t xml:space="preserve">BS-2510-1033</t>
  </si>
  <si>
    <t xml:space="preserve">BS-2510-1034</t>
  </si>
  <si>
    <t xml:space="preserve">BS-2510-1035</t>
  </si>
  <si>
    <t xml:space="preserve">BS-2510-1036</t>
  </si>
  <si>
    <t xml:space="preserve">BR-2510-002</t>
  </si>
  <si>
    <t xml:space="preserve">Commande CF-2510-002</t>
  </si>
  <si>
    <t xml:space="preserve">TR-2510-005</t>
  </si>
  <si>
    <t xml:space="preserve">BS-2510-1037</t>
  </si>
  <si>
    <t xml:space="preserve">BS-2510-1038</t>
  </si>
  <si>
    <t xml:space="preserve">BS-2510-1039</t>
  </si>
  <si>
    <t xml:space="preserve">BS-2510-1040</t>
  </si>
  <si>
    <t xml:space="preserve">BS-2510-1041</t>
  </si>
  <si>
    <t xml:space="preserve">BS-2510-1042</t>
  </si>
  <si>
    <t xml:space="preserve">BS-2510-1043</t>
  </si>
  <si>
    <t xml:space="preserve">TR-2510-006</t>
  </si>
  <si>
    <t xml:space="preserve">BS-2510-1044</t>
  </si>
  <si>
    <t xml:space="preserve">BS-2510-1045</t>
  </si>
  <si>
    <t xml:space="preserve">BS-2510-1046</t>
  </si>
  <si>
    <t xml:space="preserve">BR-2510-003</t>
  </si>
  <si>
    <t xml:space="preserve">Commande CF-2510-003</t>
  </si>
  <si>
    <t xml:space="preserve">BS-2510-1047</t>
  </si>
  <si>
    <t xml:space="preserve">BS-2510-1048</t>
  </si>
  <si>
    <t xml:space="preserve">BS-2510-1049</t>
  </si>
  <si>
    <t xml:space="preserve">BS-2510-1050</t>
  </si>
  <si>
    <t xml:space="preserve">BS-2510-1051</t>
  </si>
  <si>
    <t xml:space="preserve">BS-2510-1052</t>
  </si>
  <si>
    <t xml:space="preserve">BS-2510-1053</t>
  </si>
  <si>
    <t xml:space="preserve">BS-2510-1054</t>
  </si>
  <si>
    <t xml:space="preserve">BS-2510-1055</t>
  </si>
  <si>
    <t xml:space="preserve">BS-2510-1056</t>
  </si>
  <si>
    <t xml:space="preserve">BS-2510-1057</t>
  </si>
  <si>
    <t xml:space="preserve">BS-2510-1058</t>
  </si>
  <si>
    <t xml:space="preserve">BS-2510-1059</t>
  </si>
  <si>
    <t xml:space="preserve">BS-2510-1060</t>
  </si>
  <si>
    <t xml:space="preserve">BS-2510-1061</t>
  </si>
  <si>
    <t xml:space="preserve">BS-2510-1062</t>
  </si>
  <si>
    <t xml:space="preserve">BS-2510-1063</t>
  </si>
  <si>
    <t xml:space="preserve">BS-2510-1064</t>
  </si>
  <si>
    <t xml:space="preserve">TR-2510-007</t>
  </si>
  <si>
    <t xml:space="preserve">BS-2510-1065</t>
  </si>
  <si>
    <t xml:space="preserve">BS-2510-1066</t>
  </si>
  <si>
    <t xml:space="preserve">BS-2510-1067</t>
  </si>
  <si>
    <t xml:space="preserve">BS-2510-1068</t>
  </si>
  <si>
    <t xml:space="preserve">BS-2510-1069</t>
  </si>
  <si>
    <t xml:space="preserve">BS-2510-1070</t>
  </si>
  <si>
    <t xml:space="preserve">BS-2510-1071</t>
  </si>
  <si>
    <t xml:space="preserve">BS-2510-1072</t>
  </si>
  <si>
    <t xml:space="preserve">BS-2510-1073</t>
  </si>
  <si>
    <t xml:space="preserve">TR-2510-008</t>
  </si>
  <si>
    <t xml:space="preserve">BS-2510-1074</t>
  </si>
  <si>
    <t xml:space="preserve">BS-2510-1075</t>
  </si>
  <si>
    <t xml:space="preserve">BS-2510-1076</t>
  </si>
  <si>
    <t xml:space="preserve">BS-2510-1077</t>
  </si>
  <si>
    <t xml:space="preserve">BS-2510-1078</t>
  </si>
  <si>
    <t xml:space="preserve">BS-2510-1079</t>
  </si>
  <si>
    <t xml:space="preserve">BS-2510-1080</t>
  </si>
  <si>
    <t xml:space="preserve">TR-2510-009</t>
  </si>
  <si>
    <t xml:space="preserve">BS-2510-1081</t>
  </si>
  <si>
    <t xml:space="preserve">BS-2510-1082</t>
  </si>
  <si>
    <t xml:space="preserve">BS-2510-1083</t>
  </si>
  <si>
    <t xml:space="preserve">BS-2510-1084</t>
  </si>
  <si>
    <t xml:space="preserve">BS-2510-1085</t>
  </si>
  <si>
    <t xml:space="preserve">BS-2510-1086</t>
  </si>
  <si>
    <t xml:space="preserve">BS-2510-1087</t>
  </si>
  <si>
    <t xml:space="preserve">BS-2510-1088</t>
  </si>
  <si>
    <t xml:space="preserve">BR-2510-004</t>
  </si>
  <si>
    <t xml:space="preserve">HV-2510-01</t>
  </si>
  <si>
    <t xml:space="preserve">Commande CF-2510-006</t>
  </si>
  <si>
    <t xml:space="preserve">BS-2510-1089</t>
  </si>
  <si>
    <t xml:space="preserve">BS-2510-1090</t>
  </si>
  <si>
    <t xml:space="preserve">BS-2510-1091</t>
  </si>
  <si>
    <t xml:space="preserve">BS-2510-1092</t>
  </si>
  <si>
    <t xml:space="preserve">BS-2510-1093</t>
  </si>
  <si>
    <t xml:space="preserve">BS-2510-1094</t>
  </si>
  <si>
    <t xml:space="preserve">BR-2510-005</t>
  </si>
  <si>
    <t xml:space="preserve">FIL-2510-01</t>
  </si>
  <si>
    <t xml:space="preserve">Commande CF-2510-005</t>
  </si>
  <si>
    <t xml:space="preserve">TR-2510-010</t>
  </si>
  <si>
    <t xml:space="preserve">BS-2510-1095</t>
  </si>
  <si>
    <t xml:space="preserve">BS-2510-1096</t>
  </si>
  <si>
    <t xml:space="preserve">BS-2510-1097</t>
  </si>
  <si>
    <t xml:space="preserve">BS-2510-1098</t>
  </si>
  <si>
    <t xml:space="preserve">TR-2511-011</t>
  </si>
  <si>
    <t xml:space="preserve">BS-2511-1099</t>
  </si>
  <si>
    <t xml:space="preserve">BS-2511-1100</t>
  </si>
  <si>
    <t xml:space="preserve">BS-2511-1101</t>
  </si>
  <si>
    <t xml:space="preserve">BS-2511-1102</t>
  </si>
  <si>
    <t xml:space="preserve">BS-2511-1103</t>
  </si>
  <si>
    <t xml:space="preserve">BS-2511-1104</t>
  </si>
  <si>
    <t xml:space="preserve">BR-2511-006</t>
  </si>
  <si>
    <t xml:space="preserve">HV-2511-02</t>
  </si>
  <si>
    <t xml:space="preserve">Commande CF-2510-007</t>
  </si>
  <si>
    <t xml:space="preserve">BS-2511-1105</t>
  </si>
  <si>
    <t xml:space="preserve">BS-2511-1106</t>
  </si>
  <si>
    <t xml:space="preserve">BS-2511-1107</t>
  </si>
  <si>
    <t xml:space="preserve">BS-2511-1108</t>
  </si>
  <si>
    <t xml:space="preserve">BR-2511-007</t>
  </si>
  <si>
    <t xml:space="preserve">Commande CF-2510-004</t>
  </si>
  <si>
    <t xml:space="preserve">BR-2511-008</t>
  </si>
  <si>
    <t xml:space="preserve">Commande CF-2510-008</t>
  </si>
  <si>
    <t xml:space="preserve">TR-2511-012</t>
  </si>
  <si>
    <t xml:space="preserve">BS-2511-1109</t>
  </si>
  <si>
    <t xml:space="preserve">BS-2511-1110</t>
  </si>
  <si>
    <t xml:space="preserve">BS-2511-1111</t>
  </si>
  <si>
    <t xml:space="preserve">BS-2511-1112</t>
  </si>
  <si>
    <t xml:space="preserve">TR-2511-013</t>
  </si>
  <si>
    <t xml:space="preserve">BS-2511-1113</t>
  </si>
  <si>
    <t xml:space="preserve">BS-2511-1114</t>
  </si>
  <si>
    <t xml:space="preserve">BS-2511-1115</t>
  </si>
  <si>
    <t xml:space="preserve">BS-2511-1116</t>
  </si>
  <si>
    <t xml:space="preserve">BR-2511-009</t>
  </si>
  <si>
    <t xml:space="preserve">Commande CF-2511-009</t>
  </si>
  <si>
    <t xml:space="preserve">TR-2511-014</t>
  </si>
  <si>
    <t xml:space="preserve">BS-2511-1117</t>
  </si>
  <si>
    <t xml:space="preserve">BS-2511-1118</t>
  </si>
  <si>
    <t xml:space="preserve">BS-2511-1119</t>
  </si>
  <si>
    <t xml:space="preserve">BS-2511-1120</t>
  </si>
  <si>
    <t xml:space="preserve">BR-2511-010</t>
  </si>
  <si>
    <t xml:space="preserve">Commande CF-2511-010</t>
  </si>
  <si>
    <t xml:space="preserve">BS-2511-1121</t>
  </si>
  <si>
    <t xml:space="preserve">BS-2511-1122</t>
  </si>
  <si>
    <t xml:space="preserve">BS-2511-1123</t>
  </si>
  <si>
    <t xml:space="preserve">BS-2511-1124</t>
  </si>
  <si>
    <t xml:space="preserve">TR-2511-015</t>
  </si>
  <si>
    <t xml:space="preserve">BS-2511-1125</t>
  </si>
  <si>
    <t xml:space="preserve">BS-2511-1126</t>
  </si>
  <si>
    <t xml:space="preserve">BS-2511-1127</t>
  </si>
  <si>
    <t xml:space="preserve">BS-2511-1128</t>
  </si>
  <si>
    <t xml:space="preserve">BS-2511-1129</t>
  </si>
  <si>
    <t xml:space="preserve">BS-2511-1130</t>
  </si>
  <si>
    <t xml:space="preserve">BS-2511-1131</t>
  </si>
  <si>
    <t xml:space="preserve">BS-2511-1132</t>
  </si>
  <si>
    <t xml:space="preserve">BS-2511-1133</t>
  </si>
  <si>
    <t xml:space="preserve">BS-2511-1134</t>
  </si>
  <si>
    <t xml:space="preserve">BS-2511-1135</t>
  </si>
  <si>
    <t xml:space="preserve">BR-2511-011</t>
  </si>
  <si>
    <t xml:space="preserve">Commande CF-2511-011</t>
  </si>
  <si>
    <t xml:space="preserve">TR-2511-016</t>
  </si>
  <si>
    <t xml:space="preserve">BS-2511-1136</t>
  </si>
  <si>
    <t xml:space="preserve">BS-2511-1137</t>
  </si>
  <si>
    <t xml:space="preserve">BS-2511-1138</t>
  </si>
  <si>
    <t xml:space="preserve">BS-2511-1139</t>
  </si>
  <si>
    <t xml:space="preserve">BS-2511-1140</t>
  </si>
  <si>
    <t xml:space="preserve">TR-2511-017</t>
  </si>
  <si>
    <t xml:space="preserve">BS-2511-1141</t>
  </si>
  <si>
    <t xml:space="preserve">BS-2511-1142</t>
  </si>
  <si>
    <t xml:space="preserve">BS-2511-1143</t>
  </si>
  <si>
    <t xml:space="preserve">BS-2511-1144</t>
  </si>
  <si>
    <t xml:space="preserve">BS-2511-1145</t>
  </si>
  <si>
    <t xml:space="preserve">BS-2511-1146</t>
  </si>
  <si>
    <t xml:space="preserve">BS-2511-1147</t>
  </si>
  <si>
    <t xml:space="preserve">BS-2511-1148</t>
  </si>
  <si>
    <t xml:space="preserve">TR-2511-018</t>
  </si>
  <si>
    <t xml:space="preserve">BS-2511-1149</t>
  </si>
  <si>
    <t xml:space="preserve">BS-2511-1150</t>
  </si>
  <si>
    <t xml:space="preserve">BS-2511-1151</t>
  </si>
  <si>
    <t xml:space="preserve">BS-2511-1152</t>
  </si>
  <si>
    <t xml:space="preserve">BS-2511-1153</t>
  </si>
  <si>
    <t xml:space="preserve">BS-2511-1154</t>
  </si>
  <si>
    <t xml:space="preserve">BS-2511-1155</t>
  </si>
  <si>
    <t xml:space="preserve">BS-2511-1156</t>
  </si>
  <si>
    <t xml:space="preserve">BS-2511-1157</t>
  </si>
  <si>
    <t xml:space="preserve">BS-2511-1158</t>
  </si>
  <si>
    <t xml:space="preserve">BS-2511-1159</t>
  </si>
  <si>
    <t xml:space="preserve">BS-2511-1160</t>
  </si>
  <si>
    <t xml:space="preserve">BS-2511-1161</t>
  </si>
  <si>
    <t xml:space="preserve">BR-2511-012</t>
  </si>
  <si>
    <t xml:space="preserve">Commande CF-2511-012</t>
  </si>
  <si>
    <t xml:space="preserve">TR-2511-019</t>
  </si>
  <si>
    <t xml:space="preserve">BS-2511-1162</t>
  </si>
  <si>
    <t xml:space="preserve">BS-2511-1163</t>
  </si>
  <si>
    <t xml:space="preserve">BS-2511-1164</t>
  </si>
  <si>
    <t xml:space="preserve">BS-2511-1165</t>
  </si>
  <si>
    <t xml:space="preserve">BS-2511-1166</t>
  </si>
  <si>
    <t xml:space="preserve">BS-2511-1167</t>
  </si>
  <si>
    <t xml:space="preserve">BS-2511-1168</t>
  </si>
  <si>
    <t xml:space="preserve">TR-2511-020</t>
  </si>
  <si>
    <t xml:space="preserve">BS-2511-1169</t>
  </si>
  <si>
    <t xml:space="preserve">BS-2511-1170</t>
  </si>
  <si>
    <t xml:space="preserve">BS-2511-1171</t>
  </si>
  <si>
    <t xml:space="preserve">BS-2511-1172</t>
  </si>
  <si>
    <t xml:space="preserve">BS-2511-1173</t>
  </si>
  <si>
    <t xml:space="preserve">BS-2511-1174</t>
  </si>
  <si>
    <t xml:space="preserve">BS-2511-1175</t>
  </si>
  <si>
    <t xml:space="preserve">BS-2511-1176</t>
  </si>
  <si>
    <t xml:space="preserve">BS-2511-1177</t>
  </si>
  <si>
    <t xml:space="preserve">BS-2511-1178</t>
  </si>
  <si>
    <t xml:space="preserve">BR-2511-013</t>
  </si>
  <si>
    <t xml:space="preserve">Commande CF-2511-013</t>
  </si>
  <si>
    <t xml:space="preserve">BR-2511-014</t>
  </si>
  <si>
    <t xml:space="preserve">HV-2511-03</t>
  </si>
  <si>
    <t xml:space="preserve">Commande CF-2511-014</t>
  </si>
  <si>
    <t xml:space="preserve">BS-2511-1179</t>
  </si>
  <si>
    <t xml:space="preserve">BS-2511-1180</t>
  </si>
  <si>
    <t xml:space="preserve">BS-2511-1181</t>
  </si>
  <si>
    <t xml:space="preserve">BS-2511-1182</t>
  </si>
  <si>
    <t xml:space="preserve">BS-2511-1183</t>
  </si>
  <si>
    <t xml:space="preserve">TR-2511-021</t>
  </si>
  <si>
    <t xml:space="preserve">BS-2511-1184</t>
  </si>
  <si>
    <t xml:space="preserve">BS-2511-1185</t>
  </si>
  <si>
    <t xml:space="preserve">BS-2511-1186</t>
  </si>
  <si>
    <t xml:space="preserve">BS-2511-1187</t>
  </si>
  <si>
    <t xml:space="preserve">BS-2511-1188</t>
  </si>
  <si>
    <t xml:space="preserve">BS-2512-1189</t>
  </si>
  <si>
    <t xml:space="preserve">BS-2512-1190</t>
  </si>
  <si>
    <t xml:space="preserve">BS-2512-1191</t>
  </si>
  <si>
    <t xml:space="preserve">BR-2512-015</t>
  </si>
  <si>
    <t xml:space="preserve">Commande CF-2511-015</t>
  </si>
  <si>
    <t xml:space="preserve">BS-2512-1192</t>
  </si>
  <si>
    <t xml:space="preserve">BS-2512-1193</t>
  </si>
  <si>
    <t xml:space="preserve">BS-2512-1194</t>
  </si>
  <si>
    <t xml:space="preserve">BS-2512-1195</t>
  </si>
  <si>
    <t xml:space="preserve">BS-2512-1196</t>
  </si>
  <si>
    <t xml:space="preserve">BS-2512-1197</t>
  </si>
  <si>
    <t xml:space="preserve">BS-2512-1198</t>
  </si>
  <si>
    <t xml:space="preserve">BS-2512-1199</t>
  </si>
  <si>
    <t xml:space="preserve">BS-2512-1200</t>
  </si>
  <si>
    <t xml:space="preserve">TR-2512-022</t>
  </si>
  <si>
    <t xml:space="preserve">BS-2512-1201</t>
  </si>
  <si>
    <t xml:space="preserve">BS-2512-1202</t>
  </si>
  <si>
    <t xml:space="preserve">BS-2512-1203</t>
  </si>
  <si>
    <t xml:space="preserve">BS-2512-1204</t>
  </si>
  <si>
    <t xml:space="preserve">BS-2512-1205</t>
  </si>
  <si>
    <t xml:space="preserve">BR-2512-016</t>
  </si>
  <si>
    <t xml:space="preserve">Commande CF-2512-016</t>
  </si>
  <si>
    <t xml:space="preserve">BS-2512-1206</t>
  </si>
  <si>
    <t xml:space="preserve">BS-2512-1207</t>
  </si>
  <si>
    <t xml:space="preserve">BS-2512-1208</t>
  </si>
  <si>
    <t xml:space="preserve">BS-2512-1209</t>
  </si>
  <si>
    <t xml:space="preserve">BS-2512-1210</t>
  </si>
  <si>
    <t xml:space="preserve">BS-2512-1211</t>
  </si>
  <si>
    <t xml:space="preserve">BS-2512-1212</t>
  </si>
  <si>
    <t xml:space="preserve">BS-2512-1213</t>
  </si>
  <si>
    <t xml:space="preserve">BS-2512-1214</t>
  </si>
  <si>
    <t xml:space="preserve">TR-2512-023</t>
  </si>
  <si>
    <t xml:space="preserve">BS-2512-1215</t>
  </si>
  <si>
    <t xml:space="preserve">BS-2512-1216</t>
  </si>
  <si>
    <t xml:space="preserve">BS-2512-1217</t>
  </si>
  <si>
    <t xml:space="preserve">BS-2512-1218</t>
  </si>
  <si>
    <t xml:space="preserve">BS-2512-1219</t>
  </si>
  <si>
    <t xml:space="preserve">BS-2512-1220</t>
  </si>
  <si>
    <t xml:space="preserve">BR-2512-017</t>
  </si>
  <si>
    <t xml:space="preserve">HV-2512-04</t>
  </si>
  <si>
    <t xml:space="preserve">Commande CF-2512-017</t>
  </si>
  <si>
    <t xml:space="preserve">BS-2512-1221</t>
  </si>
  <si>
    <t xml:space="preserve">BS-2512-1222</t>
  </si>
  <si>
    <t xml:space="preserve">BS-2512-1223</t>
  </si>
  <si>
    <t xml:space="preserve">TR-2512-024</t>
  </si>
  <si>
    <t xml:space="preserve">BS-2512-1224</t>
  </si>
  <si>
    <t xml:space="preserve">BS-2512-1225</t>
  </si>
  <si>
    <t xml:space="preserve">BS-2512-1226</t>
  </si>
  <si>
    <t xml:space="preserve">BS-2512-1227</t>
  </si>
  <si>
    <t xml:space="preserve">BS-2512-1228</t>
  </si>
  <si>
    <t xml:space="preserve">BS-2512-1229</t>
  </si>
  <si>
    <t xml:space="preserve">BS-2512-1230</t>
  </si>
  <si>
    <t xml:space="preserve">BR-2512-018</t>
  </si>
  <si>
    <t xml:space="preserve">Commande CF-2512-019</t>
  </si>
  <si>
    <t xml:space="preserve">BS-2512-1231</t>
  </si>
  <si>
    <t xml:space="preserve">BS-2512-1232</t>
  </si>
  <si>
    <t xml:space="preserve">BS-2512-1233</t>
  </si>
  <si>
    <t xml:space="preserve">BS-2512-1234</t>
  </si>
  <si>
    <t xml:space="preserve">BS-2512-1235</t>
  </si>
  <si>
    <t xml:space="preserve">BR-2512-019</t>
  </si>
  <si>
    <t xml:space="preserve">FIL-2512-02</t>
  </si>
  <si>
    <t xml:space="preserve">Commande CF-2512-018</t>
  </si>
  <si>
    <t xml:space="preserve">BR-2512-020</t>
  </si>
  <si>
    <t xml:space="preserve">Commande CF-2512-021</t>
  </si>
  <si>
    <t xml:space="preserve">TR-2512-025</t>
  </si>
  <si>
    <t xml:space="preserve">BS-2512-1236</t>
  </si>
  <si>
    <t xml:space="preserve">BS-2512-1237</t>
  </si>
  <si>
    <t xml:space="preserve">BS-2512-1238</t>
  </si>
  <si>
    <t xml:space="preserve">BS-2512-1239</t>
  </si>
  <si>
    <t xml:space="preserve">BS-2512-1240</t>
  </si>
  <si>
    <t xml:space="preserve">BR-2512-021</t>
  </si>
  <si>
    <t xml:space="preserve">Commande CF-2512-020</t>
  </si>
  <si>
    <t xml:space="preserve">BS-2512-1241</t>
  </si>
  <si>
    <t xml:space="preserve">BS-2512-1242</t>
  </si>
  <si>
    <t xml:space="preserve">BS-2512-1243</t>
  </si>
  <si>
    <t xml:space="preserve">BS-2512-1244</t>
  </si>
  <si>
    <t xml:space="preserve">BS-2512-1245</t>
  </si>
  <si>
    <t xml:space="preserve">BS-2512-1246</t>
  </si>
  <si>
    <t xml:space="preserve">BS-2512-1247</t>
  </si>
  <si>
    <t xml:space="preserve">BS-2512-1248</t>
  </si>
  <si>
    <t xml:space="preserve">BS-2512-1249</t>
  </si>
  <si>
    <t xml:space="preserve">BS-2512-1250</t>
  </si>
  <si>
    <t xml:space="preserve">BR-2512-022</t>
  </si>
  <si>
    <t xml:space="preserve">Commande CF-2512-022</t>
  </si>
  <si>
    <t xml:space="preserve">BS-2512-1251</t>
  </si>
  <si>
    <t xml:space="preserve">BS-2512-1252</t>
  </si>
  <si>
    <t xml:space="preserve">BS-2512-1253</t>
  </si>
  <si>
    <t xml:space="preserve">BS-2512-1254</t>
  </si>
  <si>
    <t xml:space="preserve">BS-2512-1255</t>
  </si>
  <si>
    <t xml:space="preserve">BS-2512-1256</t>
  </si>
  <si>
    <t xml:space="preserve">BS-2512-1257</t>
  </si>
  <si>
    <t xml:space="preserve">TR-2601-026</t>
  </si>
  <si>
    <t xml:space="preserve">BS-2601-1258</t>
  </si>
  <si>
    <t xml:space="preserve">BS-2601-1259</t>
  </si>
  <si>
    <t xml:space="preserve">BS-2601-1260</t>
  </si>
  <si>
    <t xml:space="preserve">BS-2601-1261</t>
  </si>
  <si>
    <t xml:space="preserve">BS-2601-1262</t>
  </si>
  <si>
    <t xml:space="preserve">BS-2601-1263</t>
  </si>
  <si>
    <t xml:space="preserve">BS-2601-1264</t>
  </si>
  <si>
    <t xml:space="preserve">BS-2601-1265</t>
  </si>
  <si>
    <t xml:space="preserve">BS-2601-1266</t>
  </si>
  <si>
    <t xml:space="preserve">BS-2601-1267</t>
  </si>
  <si>
    <t xml:space="preserve">BS-2601-1268</t>
  </si>
  <si>
    <t xml:space="preserve">TR-2601-027</t>
  </si>
  <si>
    <t xml:space="preserve">BS-2601-1269</t>
  </si>
  <si>
    <t xml:space="preserve">BS-2601-1270</t>
  </si>
  <si>
    <t xml:space="preserve">BS-2601-1271</t>
  </si>
  <si>
    <t xml:space="preserve">BS-2601-1272</t>
  </si>
  <si>
    <t xml:space="preserve">BS-2601-1273</t>
  </si>
  <si>
    <t xml:space="preserve">BS-2601-1274</t>
  </si>
  <si>
    <t xml:space="preserve">BS-2601-1275</t>
  </si>
  <si>
    <t xml:space="preserve">TR-2601-028</t>
  </si>
  <si>
    <t xml:space="preserve">BS-2601-1276</t>
  </si>
  <si>
    <t xml:space="preserve">BS-2601-1277</t>
  </si>
  <si>
    <t xml:space="preserve">BS-2601-1278</t>
  </si>
  <si>
    <t xml:space="preserve">BR-2601-023</t>
  </si>
  <si>
    <t xml:space="preserve">Commande CF-2512-023</t>
  </si>
  <si>
    <t xml:space="preserve">BR-2601-024</t>
  </si>
  <si>
    <t xml:space="preserve">Commande CF-2512-024</t>
  </si>
  <si>
    <t xml:space="preserve">BS-2601-1279</t>
  </si>
  <si>
    <t xml:space="preserve">BS-2601-1280</t>
  </si>
  <si>
    <t xml:space="preserve">BS-2601-1281</t>
  </si>
  <si>
    <t xml:space="preserve">BS-2601-1282</t>
  </si>
  <si>
    <t xml:space="preserve">BS-2601-1283</t>
  </si>
  <si>
    <t xml:space="preserve">BS-2601-1284</t>
  </si>
  <si>
    <t xml:space="preserve">BS-2601-1285</t>
  </si>
  <si>
    <t xml:space="preserve">BS-2601-1286</t>
  </si>
  <si>
    <t xml:space="preserve">BS-2601-1287</t>
  </si>
  <si>
    <t xml:space="preserve">BS-2601-1288</t>
  </si>
  <si>
    <t xml:space="preserve">BS-2601-1289</t>
  </si>
  <si>
    <t xml:space="preserve">BS-2601-1290</t>
  </si>
  <si>
    <t xml:space="preserve">BS-2601-1291</t>
  </si>
  <si>
    <t xml:space="preserve">BS-2601-1292</t>
  </si>
  <si>
    <t xml:space="preserve">BS-2601-1293</t>
  </si>
  <si>
    <t xml:space="preserve">TR-2601-029</t>
  </si>
  <si>
    <t xml:space="preserve">BS-2601-1294</t>
  </si>
  <si>
    <t xml:space="preserve">BS-2601-1295</t>
  </si>
  <si>
    <t xml:space="preserve">BS-2601-1296</t>
  </si>
  <si>
    <t xml:space="preserve">BS-2601-1297</t>
  </si>
  <si>
    <t xml:space="preserve">BR-2601-025</t>
  </si>
  <si>
    <t xml:space="preserve">HV-2601-05</t>
  </si>
  <si>
    <t xml:space="preserve">Commande CF-2601-025</t>
  </si>
  <si>
    <t xml:space="preserve">BS-2601-1298</t>
  </si>
  <si>
    <t xml:space="preserve">BS-2601-1299</t>
  </si>
  <si>
    <t xml:space="preserve">BS-2601-1300</t>
  </si>
  <si>
    <t xml:space="preserve">BS-2601-1301</t>
  </si>
  <si>
    <t xml:space="preserve">BR-2601-026</t>
  </si>
  <si>
    <t xml:space="preserve">Commande CF-2601-026</t>
  </si>
  <si>
    <t xml:space="preserve">TR-2601-030</t>
  </si>
  <si>
    <t xml:space="preserve">BS-2601-1302</t>
  </si>
  <si>
    <t xml:space="preserve">BS-2601-1303</t>
  </si>
  <si>
    <t xml:space="preserve">BS-2601-1304</t>
  </si>
  <si>
    <t xml:space="preserve">BS-2601-1305</t>
  </si>
  <si>
    <t xml:space="preserve">BS-2601-1306</t>
  </si>
  <si>
    <t xml:space="preserve">BS-2601-1307</t>
  </si>
  <si>
    <t xml:space="preserve">BS-2601-1308</t>
  </si>
  <si>
    <t xml:space="preserve">BS-2601-1309</t>
  </si>
  <si>
    <t xml:space="preserve">BS-2601-1310</t>
  </si>
  <si>
    <t xml:space="preserve">BS-2601-1311</t>
  </si>
  <si>
    <t xml:space="preserve">BS-2601-1312</t>
  </si>
  <si>
    <t xml:space="preserve">BS-2601-1313</t>
  </si>
  <si>
    <t xml:space="preserve">BS-2601-1314</t>
  </si>
  <si>
    <t xml:space="preserve">BS-2601-1315</t>
  </si>
  <si>
    <t xml:space="preserve">BS-2601-1316</t>
  </si>
  <si>
    <t xml:space="preserve">BS-2601-1317</t>
  </si>
  <si>
    <t xml:space="preserve">BR-2601-027</t>
  </si>
  <si>
    <t xml:space="preserve">HV-2601-06</t>
  </si>
  <si>
    <t xml:space="preserve">Commande CF-2601-027</t>
  </si>
  <si>
    <t xml:space="preserve">TR-2601-031</t>
  </si>
  <si>
    <t xml:space="preserve">BS-2601-1318</t>
  </si>
  <si>
    <t xml:space="preserve">BS-2601-1319</t>
  </si>
  <si>
    <t xml:space="preserve">BS-2601-1320</t>
  </si>
  <si>
    <t xml:space="preserve">BS-2601-1321</t>
  </si>
  <si>
    <t xml:space="preserve">BS-2601-1322</t>
  </si>
  <si>
    <t xml:space="preserve">BS-2601-1323</t>
  </si>
  <si>
    <t xml:space="preserve">BS-2601-1324</t>
  </si>
  <si>
    <t xml:space="preserve">BS-2601-1325</t>
  </si>
  <si>
    <t xml:space="preserve">BS-2601-1326</t>
  </si>
  <si>
    <t xml:space="preserve">BS-2601-1327</t>
  </si>
  <si>
    <t xml:space="preserve">BR-2601-028</t>
  </si>
  <si>
    <t xml:space="preserve">Commande CF-2601-029</t>
  </si>
  <si>
    <t xml:space="preserve">TR-2601-032</t>
  </si>
  <si>
    <t xml:space="preserve">BS-2601-1328</t>
  </si>
  <si>
    <t xml:space="preserve">BS-2601-1329</t>
  </si>
  <si>
    <t xml:space="preserve">BS-2601-1330</t>
  </si>
  <si>
    <t xml:space="preserve">BS-2601-1331</t>
  </si>
  <si>
    <t xml:space="preserve">BR-2601-029</t>
  </si>
  <si>
    <t xml:space="preserve">Commande CF-2601-028</t>
  </si>
  <si>
    <t xml:space="preserve">BS-2601-1332</t>
  </si>
  <si>
    <t xml:space="preserve">BS-2601-1333</t>
  </si>
  <si>
    <t xml:space="preserve">BS-2601-1334</t>
  </si>
  <si>
    <t xml:space="preserve">BS-2601-1335</t>
  </si>
  <si>
    <t xml:space="preserve">BS-2601-1336</t>
  </si>
  <si>
    <t xml:space="preserve">BS-2601-1337</t>
  </si>
  <si>
    <t xml:space="preserve">BS-2601-1338</t>
  </si>
  <si>
    <t xml:space="preserve">BR-2601-030</t>
  </si>
  <si>
    <t xml:space="preserve">Commande CF-2601-030</t>
  </si>
  <si>
    <t xml:space="preserve">BS-2601-1339</t>
  </si>
  <si>
    <t xml:space="preserve">BS-2601-1340</t>
  </si>
  <si>
    <t xml:space="preserve">BS-2601-1341</t>
  </si>
  <si>
    <t xml:space="preserve">BS-2601-1342</t>
  </si>
  <si>
    <t xml:space="preserve">BS-2601-1343</t>
  </si>
  <si>
    <t xml:space="preserve">BS-2601-1344</t>
  </si>
  <si>
    <t xml:space="preserve">BS-2601-1345</t>
  </si>
  <si>
    <t xml:space="preserve">TR-2601-033</t>
  </si>
  <si>
    <t xml:space="preserve">BS-2601-1346</t>
  </si>
  <si>
    <t xml:space="preserve">BS-2601-1347</t>
  </si>
  <si>
    <t xml:space="preserve">BS-2601-1348</t>
  </si>
  <si>
    <t xml:space="preserve">BS-2601-1349</t>
  </si>
  <si>
    <t xml:space="preserve">TR-2601-034</t>
  </si>
  <si>
    <t xml:space="preserve">BS-2601-1350</t>
  </si>
  <si>
    <t xml:space="preserve">BS-2601-1351</t>
  </si>
  <si>
    <t xml:space="preserve">BS-2601-1352</t>
  </si>
  <si>
    <t xml:space="preserve">BS-2601-1353</t>
  </si>
  <si>
    <t xml:space="preserve">BS-2601-1354</t>
  </si>
  <si>
    <t xml:space="preserve">BS-2601-1355</t>
  </si>
  <si>
    <t xml:space="preserve">BR-2602-031</t>
  </si>
  <si>
    <t xml:space="preserve">Commande CF-2601-032</t>
  </si>
  <si>
    <t xml:space="preserve">TR-2602-035</t>
  </si>
  <si>
    <t xml:space="preserve">BS-2602-1356</t>
  </si>
  <si>
    <t xml:space="preserve">BS-2602-1357</t>
  </si>
  <si>
    <t xml:space="preserve">BS-2602-1358</t>
  </si>
  <si>
    <t xml:space="preserve">BS-2602-1359</t>
  </si>
  <si>
    <t xml:space="preserve">BS-2602-1360</t>
  </si>
  <si>
    <t xml:space="preserve">BS-2602-1361</t>
  </si>
  <si>
    <t xml:space="preserve">BS-2602-1362</t>
  </si>
  <si>
    <t xml:space="preserve">BS-2602-1363</t>
  </si>
  <si>
    <t xml:space="preserve">BS-2602-1364</t>
  </si>
  <si>
    <t xml:space="preserve">BS-2602-1365</t>
  </si>
  <si>
    <t xml:space="preserve">BS-2602-1366</t>
  </si>
  <si>
    <t xml:space="preserve">BS-2602-1367</t>
  </si>
  <si>
    <t xml:space="preserve">BS-2602-1368</t>
  </si>
  <si>
    <t xml:space="preserve">BS-2602-1369</t>
  </si>
  <si>
    <t xml:space="preserve">BS-2602-1370</t>
  </si>
  <si>
    <t xml:space="preserve">BR-2602-032</t>
  </si>
  <si>
    <t xml:space="preserve">Commande CF-2601-031</t>
  </si>
  <si>
    <t xml:space="preserve">BS-2602-1371</t>
  </si>
  <si>
    <t xml:space="preserve">BS-2602-1372</t>
  </si>
  <si>
    <t xml:space="preserve">BS-2602-1373</t>
  </si>
  <si>
    <t xml:space="preserve">BR-2602-033</t>
  </si>
  <si>
    <t xml:space="preserve">HV-2602-07</t>
  </si>
  <si>
    <t xml:space="preserve">Commande CF-2601-033</t>
  </si>
  <si>
    <t xml:space="preserve">BS-2602-1374</t>
  </si>
  <si>
    <t xml:space="preserve">BS-2602-1375</t>
  </si>
  <si>
    <t xml:space="preserve">BS-2602-1376</t>
  </si>
  <si>
    <t xml:space="preserve">TR-2602-036</t>
  </si>
  <si>
    <t xml:space="preserve">BS-2602-1377</t>
  </si>
  <si>
    <t xml:space="preserve">BS-2602-1378</t>
  </si>
  <si>
    <t xml:space="preserve">BS-2602-1379</t>
  </si>
  <si>
    <t xml:space="preserve">BS-2602-1380</t>
  </si>
  <si>
    <t xml:space="preserve">BS-2602-1381</t>
  </si>
  <si>
    <t xml:space="preserve">BS-2602-1382</t>
  </si>
  <si>
    <t xml:space="preserve">BS-2602-1383</t>
  </si>
  <si>
    <t xml:space="preserve">BS-2602-1384</t>
  </si>
  <si>
    <t xml:space="preserve">BS-2602-1385</t>
  </si>
  <si>
    <t xml:space="preserve">BS-2602-1386</t>
  </si>
  <si>
    <t xml:space="preserve">TR-2602-037</t>
  </si>
  <si>
    <t xml:space="preserve">BS-2602-1387</t>
  </si>
  <si>
    <t xml:space="preserve">BS-2602-1388</t>
  </si>
  <si>
    <t xml:space="preserve">BS-2602-1389</t>
  </si>
  <si>
    <t xml:space="preserve">BS-2602-1390</t>
  </si>
  <si>
    <t xml:space="preserve">BS-2602-1391</t>
  </si>
  <si>
    <t xml:space="preserve">BS-2602-1392</t>
  </si>
  <si>
    <t xml:space="preserve">BS-2602-1393</t>
  </si>
  <si>
    <t xml:space="preserve">BS-2602-1394</t>
  </si>
  <si>
    <t xml:space="preserve">BS-2602-1395</t>
  </si>
  <si>
    <t xml:space="preserve">BS-2602-1396</t>
  </si>
  <si>
    <t xml:space="preserve">BS-2602-1397</t>
  </si>
  <si>
    <t xml:space="preserve">BS-2602-1398</t>
  </si>
  <si>
    <t xml:space="preserve">BR-2602-034</t>
  </si>
  <si>
    <t xml:space="preserve">Commande CF-2602-035</t>
  </si>
  <si>
    <t xml:space="preserve">TR-2602-038</t>
  </si>
  <si>
    <t xml:space="preserve">BS-2602-1399</t>
  </si>
  <si>
    <t xml:space="preserve">BS-2602-1400</t>
  </si>
  <si>
    <t xml:space="preserve">BS-2602-1401</t>
  </si>
  <si>
    <t xml:space="preserve">BS-2602-1402</t>
  </si>
  <si>
    <t xml:space="preserve">BS-2602-1403</t>
  </si>
  <si>
    <t xml:space="preserve">BS-2602-1404</t>
  </si>
  <si>
    <t xml:space="preserve">BS-2602-1405</t>
  </si>
  <si>
    <t xml:space="preserve">BS-2602-1406</t>
  </si>
  <si>
    <t xml:space="preserve">BS-2602-1407</t>
  </si>
  <si>
    <t xml:space="preserve">TR-2602-039</t>
  </si>
  <si>
    <t xml:space="preserve">BS-2602-1408</t>
  </si>
  <si>
    <t xml:space="preserve">BS-2602-1409</t>
  </si>
  <si>
    <t xml:space="preserve">BS-2602-1410</t>
  </si>
  <si>
    <t xml:space="preserve">BS-2602-1411</t>
  </si>
  <si>
    <t xml:space="preserve">BS-2602-1412</t>
  </si>
  <si>
    <t xml:space="preserve">BR-2602-035</t>
  </si>
  <si>
    <t xml:space="preserve">FIL-2602-03</t>
  </si>
  <si>
    <t xml:space="preserve">Commande CF-2602-034</t>
  </si>
  <si>
    <t xml:space="preserve">BS-2602-1413</t>
  </si>
  <si>
    <t xml:space="preserve">BS-2602-1414</t>
  </si>
  <si>
    <t xml:space="preserve">BS-2602-1415</t>
  </si>
  <si>
    <t xml:space="preserve">BS-2602-1416</t>
  </si>
  <si>
    <t xml:space="preserve">BS-2602-1417</t>
  </si>
  <si>
    <t xml:space="preserve">BR-2602-036</t>
  </si>
  <si>
    <t xml:space="preserve">Commande CF-2602-036</t>
  </si>
  <si>
    <t xml:space="preserve">TR-2602-040</t>
  </si>
  <si>
    <t xml:space="preserve">TR-2602-041</t>
  </si>
  <si>
    <t xml:space="preserve">BS-2602-1418</t>
  </si>
  <si>
    <t xml:space="preserve">BS-2602-1419</t>
  </si>
  <si>
    <t xml:space="preserve">BS-2602-1420</t>
  </si>
  <si>
    <t xml:space="preserve">BS-2602-1421</t>
  </si>
  <si>
    <t xml:space="preserve">BS-2602-1422</t>
  </si>
  <si>
    <t xml:space="preserve">BS-2602-1423</t>
  </si>
  <si>
    <t xml:space="preserve">BS-2602-1424</t>
  </si>
  <si>
    <t xml:space="preserve">TR-2602-042</t>
  </si>
  <si>
    <t xml:space="preserve">BS-2602-1425</t>
  </si>
  <si>
    <t xml:space="preserve">BS-2602-1426</t>
  </si>
  <si>
    <t xml:space="preserve">BS-2602-1427</t>
  </si>
  <si>
    <t xml:space="preserve">BR-2602-037</t>
  </si>
  <si>
    <t xml:space="preserve">Commande CF-2602-038</t>
  </si>
  <si>
    <t xml:space="preserve">BS-2602-1428</t>
  </si>
  <si>
    <t xml:space="preserve">BS-2602-1429</t>
  </si>
  <si>
    <t xml:space="preserve">BS-2602-1430</t>
  </si>
  <si>
    <t xml:space="preserve">BS-2602-1431</t>
  </si>
  <si>
    <t xml:space="preserve">BS-2603-1432</t>
  </si>
  <si>
    <t xml:space="preserve">BS-2603-1433</t>
  </si>
  <si>
    <t xml:space="preserve">BS-2603-1434</t>
  </si>
  <si>
    <t xml:space="preserve">BS-2603-1435</t>
  </si>
  <si>
    <t xml:space="preserve">BS-2603-1436</t>
  </si>
  <si>
    <t xml:space="preserve">BR-2603-038</t>
  </si>
  <si>
    <t xml:space="preserve">Commande CF-2602-040</t>
  </si>
  <si>
    <t xml:space="preserve">BS-2603-1437</t>
  </si>
  <si>
    <t xml:space="preserve">BS-2603-1438</t>
  </si>
  <si>
    <t xml:space="preserve">BS-2603-1439</t>
  </si>
  <si>
    <t xml:space="preserve">BS-2603-1440</t>
  </si>
  <si>
    <t xml:space="preserve">BR-2603-039</t>
  </si>
  <si>
    <t xml:space="preserve">FIL-2603-04</t>
  </si>
  <si>
    <t xml:space="preserve">Commande CF-2602-037</t>
  </si>
  <si>
    <t xml:space="preserve">TR-2603-043</t>
  </si>
  <si>
    <t xml:space="preserve">BS-2603-1441</t>
  </si>
  <si>
    <t xml:space="preserve">BS-2603-1442</t>
  </si>
  <si>
    <t xml:space="preserve">BS-2603-1443</t>
  </si>
  <si>
    <t xml:space="preserve">BS-2603-1444</t>
  </si>
  <si>
    <t xml:space="preserve">BS-2603-1445</t>
  </si>
  <si>
    <t xml:space="preserve">BS-2603-1446</t>
  </si>
  <si>
    <t xml:space="preserve">BS-2603-1447</t>
  </si>
  <si>
    <t xml:space="preserve">BS-2603-1448</t>
  </si>
  <si>
    <t xml:space="preserve">BS-2603-1449</t>
  </si>
  <si>
    <t xml:space="preserve">BS-2603-1450</t>
  </si>
  <si>
    <t xml:space="preserve">BS-2603-1451</t>
  </si>
  <si>
    <t xml:space="preserve">BS-2603-1452</t>
  </si>
  <si>
    <t xml:space="preserve">BR-2603-040</t>
  </si>
  <si>
    <t xml:space="preserve">Commande CF-2602-039</t>
  </si>
  <si>
    <t xml:space="preserve">TR-2603-044</t>
  </si>
  <si>
    <t xml:space="preserve">BS-2603-1453</t>
  </si>
  <si>
    <t xml:space="preserve">BS-2603-1454</t>
  </si>
  <si>
    <t xml:space="preserve">BS-2603-1455</t>
  </si>
  <si>
    <t xml:space="preserve">BS-2603-1456</t>
  </si>
  <si>
    <t xml:space="preserve">BS-2603-1457</t>
  </si>
  <si>
    <t xml:space="preserve">BS-2603-1458</t>
  </si>
  <si>
    <t xml:space="preserve">BS-2603-1459</t>
  </si>
  <si>
    <t xml:space="preserve">BS-2603-1460</t>
  </si>
  <si>
    <t xml:space="preserve">BS-2603-1461</t>
  </si>
  <si>
    <t xml:space="preserve">BS-2603-1462</t>
  </si>
  <si>
    <t xml:space="preserve">BS-2603-1463</t>
  </si>
  <si>
    <t xml:space="preserve">BR-2603-041</t>
  </si>
  <si>
    <t xml:space="preserve">Commande CF-2603-041 (commande spéciale chantier)</t>
  </si>
  <si>
    <t xml:space="preserve">TR-2603-045</t>
  </si>
  <si>
    <t xml:space="preserve">TR-2603-046</t>
  </si>
  <si>
    <t xml:space="preserve">BS-2603-1464</t>
  </si>
  <si>
    <t xml:space="preserve">BS-2603-1465</t>
  </si>
  <si>
    <t xml:space="preserve">BS-2603-1466</t>
  </si>
  <si>
    <t xml:space="preserve">BS-2603-1467</t>
  </si>
  <si>
    <t xml:space="preserve">BS-2603-1468</t>
  </si>
  <si>
    <t xml:space="preserve">BS-2603-1469</t>
  </si>
  <si>
    <t xml:space="preserve">BS-2603-1470</t>
  </si>
  <si>
    <t xml:space="preserve">BS-2603-1471</t>
  </si>
  <si>
    <t xml:space="preserve">BS-2603-1472</t>
  </si>
  <si>
    <t xml:space="preserve">BS-2603-2021</t>
  </si>
  <si>
    <t xml:space="preserve">Sortie exceptionnelle</t>
  </si>
  <si>
    <t xml:space="preserve">Commande spéciale</t>
  </si>
  <si>
    <t xml:space="preserve">BS-2603-1473</t>
  </si>
  <si>
    <t xml:space="preserve">BS-2603-1474</t>
  </si>
  <si>
    <t xml:space="preserve">BS-2603-1475</t>
  </si>
  <si>
    <t xml:space="preserve">BS-2603-1476</t>
  </si>
  <si>
    <t xml:space="preserve">BS-2603-1477</t>
  </si>
  <si>
    <t xml:space="preserve">BS-2603-1478</t>
  </si>
  <si>
    <t xml:space="preserve">BS-2603-1479</t>
  </si>
  <si>
    <t xml:space="preserve">BS-2603-1480</t>
  </si>
  <si>
    <t xml:space="preserve">BS-2603-1481</t>
  </si>
  <si>
    <t xml:space="preserve">BS-2603-1482</t>
  </si>
  <si>
    <t xml:space="preserve">BS-2603-1483</t>
  </si>
  <si>
    <t xml:space="preserve">BS-2603-1484</t>
  </si>
  <si>
    <t xml:space="preserve">BS-2603-1485</t>
  </si>
  <si>
    <t xml:space="preserve">BS-2603-1486</t>
  </si>
  <si>
    <t xml:space="preserve">BR-2603-042</t>
  </si>
  <si>
    <t xml:space="preserve">HV-2603-08</t>
  </si>
  <si>
    <t xml:space="preserve">Commande CF-2603-043</t>
  </si>
  <si>
    <t xml:space="preserve">BS-2603-1487</t>
  </si>
  <si>
    <t xml:space="preserve">BS-2603-1488</t>
  </si>
  <si>
    <t xml:space="preserve">BS-2603-1489</t>
  </si>
  <si>
    <t xml:space="preserve">BS-2603-1490</t>
  </si>
  <si>
    <t xml:space="preserve">BR-2603-043</t>
  </si>
  <si>
    <t xml:space="preserve">Commande CF-2603-042</t>
  </si>
  <si>
    <t xml:space="preserve">TR-2603-047</t>
  </si>
  <si>
    <t xml:space="preserve">BS-2603-1491</t>
  </si>
  <si>
    <t xml:space="preserve">BS-2603-1492</t>
  </si>
  <si>
    <t xml:space="preserve">BS-2603-1493</t>
  </si>
  <si>
    <t xml:space="preserve">TR-2603-048</t>
  </si>
  <si>
    <t xml:space="preserve">BS-2603-1494</t>
  </si>
  <si>
    <t xml:space="preserve">BS-2603-1495</t>
  </si>
  <si>
    <t xml:space="preserve">BS-2603-1496</t>
  </si>
  <si>
    <t xml:space="preserve">BS-2603-1497</t>
  </si>
  <si>
    <t xml:space="preserve">BS-2603-1498</t>
  </si>
  <si>
    <t xml:space="preserve">BS-2603-1499</t>
  </si>
  <si>
    <t xml:space="preserve">BS-2603-1500</t>
  </si>
  <si>
    <t xml:space="preserve">BS-2603-1501</t>
  </si>
  <si>
    <t xml:space="preserve">BS-2603-1502</t>
  </si>
  <si>
    <t xml:space="preserve">BS-2603-1503</t>
  </si>
  <si>
    <t xml:space="preserve">BS-2603-1504</t>
  </si>
  <si>
    <t xml:space="preserve">BS-2603-1505</t>
  </si>
  <si>
    <t xml:space="preserve">BS-2603-1506</t>
  </si>
  <si>
    <t xml:space="preserve">BS-2603-1507</t>
  </si>
  <si>
    <t xml:space="preserve">BS-2603-1508</t>
  </si>
  <si>
    <t xml:space="preserve">BS-2603-1509</t>
  </si>
  <si>
    <t xml:space="preserve">BS-2603-1510</t>
  </si>
  <si>
    <t xml:space="preserve">BS-2603-1511</t>
  </si>
  <si>
    <t xml:space="preserve">BS-2603-1512</t>
  </si>
  <si>
    <t xml:space="preserve">TR-2603-049</t>
  </si>
  <si>
    <t xml:space="preserve">TR-2603-050</t>
  </si>
  <si>
    <t xml:space="preserve">BS-2603-1513</t>
  </si>
  <si>
    <t xml:space="preserve">BS-2603-1514</t>
  </si>
  <si>
    <t xml:space="preserve">BS-2603-1515</t>
  </si>
  <si>
    <t xml:space="preserve">BS-2603-1516</t>
  </si>
  <si>
    <t xml:space="preserve">BS-2603-1517</t>
  </si>
  <si>
    <t xml:space="preserve">BS-2603-1518</t>
  </si>
  <si>
    <t xml:space="preserve">BS-2603-1519</t>
  </si>
  <si>
    <t xml:space="preserve">BS-2603-1520</t>
  </si>
  <si>
    <t xml:space="preserve">BR-2604-044</t>
  </si>
  <si>
    <t xml:space="preserve">HV-2604-09</t>
  </si>
  <si>
    <t xml:space="preserve">Commande CF-2603-047</t>
  </si>
  <si>
    <t xml:space="preserve">BS-2604-1521</t>
  </si>
  <si>
    <t xml:space="preserve">BS-2604-1522</t>
  </si>
  <si>
    <t xml:space="preserve">BS-2604-1523</t>
  </si>
  <si>
    <t xml:space="preserve">BS-2604-1524</t>
  </si>
  <si>
    <t xml:space="preserve">BR-2604-045</t>
  </si>
  <si>
    <t xml:space="preserve">Commande CF-2603-044</t>
  </si>
  <si>
    <t xml:space="preserve">BR-2604-046</t>
  </si>
  <si>
    <t xml:space="preserve">Commande CF-2603-046</t>
  </si>
  <si>
    <t xml:space="preserve">BS-2604-1525</t>
  </si>
  <si>
    <t xml:space="preserve">BS-2604-1526</t>
  </si>
  <si>
    <t xml:space="preserve">BS-2604-1527</t>
  </si>
  <si>
    <t xml:space="preserve">BS-2604-1528</t>
  </si>
  <si>
    <t xml:space="preserve">BS-2604-1529</t>
  </si>
  <si>
    <t xml:space="preserve">BR-2604-047</t>
  </si>
  <si>
    <t xml:space="preserve">Commande CF-2603-048</t>
  </si>
  <si>
    <t xml:space="preserve">BS-2604-1530</t>
  </si>
  <si>
    <t xml:space="preserve">BS-2604-1531</t>
  </si>
  <si>
    <t xml:space="preserve">BS-2604-1532</t>
  </si>
  <si>
    <t xml:space="preserve">BS-2604-1533</t>
  </si>
  <si>
    <t xml:space="preserve">BR-2604-048</t>
  </si>
  <si>
    <t xml:space="preserve">FIL-2604-05</t>
  </si>
  <si>
    <t xml:space="preserve">Commande CF-2603-045</t>
  </si>
  <si>
    <t xml:space="preserve">BR-2604-049</t>
  </si>
  <si>
    <t xml:space="preserve">HV-2604-10</t>
  </si>
  <si>
    <t xml:space="preserve">Commande CF-2603-049</t>
  </si>
  <si>
    <t xml:space="preserve">BS-2604-1534</t>
  </si>
  <si>
    <t xml:space="preserve">BS-2604-1535</t>
  </si>
  <si>
    <t xml:space="preserve">BS-2604-1536</t>
  </si>
  <si>
    <t xml:space="preserve">BS-2604-1537</t>
  </si>
  <si>
    <t xml:space="preserve">TR-2604-051</t>
  </si>
  <si>
    <t xml:space="preserve">BS-2604-1538</t>
  </si>
  <si>
    <t xml:space="preserve">BS-2604-1539</t>
  </si>
  <si>
    <t xml:space="preserve">BS-2604-1540</t>
  </si>
  <si>
    <t xml:space="preserve">BS-2604-1541</t>
  </si>
  <si>
    <t xml:space="preserve">BS-2604-1542</t>
  </si>
  <si>
    <t xml:space="preserve">BS-2604-1543</t>
  </si>
  <si>
    <t xml:space="preserve">TR-2604-052</t>
  </si>
  <si>
    <t xml:space="preserve">BS-2604-1544</t>
  </si>
  <si>
    <t xml:space="preserve">BS-2604-1545</t>
  </si>
  <si>
    <t xml:space="preserve">BS-2604-1546</t>
  </si>
  <si>
    <t xml:space="preserve">BS-2604-1547</t>
  </si>
  <si>
    <t xml:space="preserve">BS-2604-1548</t>
  </si>
  <si>
    <t xml:space="preserve">BS-2604-1549</t>
  </si>
  <si>
    <t xml:space="preserve">BS-2604-1550</t>
  </si>
  <si>
    <t xml:space="preserve">BS-2604-1551</t>
  </si>
  <si>
    <t xml:space="preserve">BS-2604-1552</t>
  </si>
  <si>
    <t xml:space="preserve">BS-2604-1553</t>
  </si>
  <si>
    <t xml:space="preserve">BS-2604-1554</t>
  </si>
  <si>
    <t xml:space="preserve">BS-2604-1555</t>
  </si>
  <si>
    <t xml:space="preserve">BR-2604-050</t>
  </si>
  <si>
    <t xml:space="preserve">Commande CF-2604-051</t>
  </si>
  <si>
    <t xml:space="preserve">TR-2604-053</t>
  </si>
  <si>
    <t xml:space="preserve">BS-2604-1556</t>
  </si>
  <si>
    <t xml:space="preserve">BS-2604-1557</t>
  </si>
  <si>
    <t xml:space="preserve">BS-2604-1558</t>
  </si>
  <si>
    <t xml:space="preserve">BS-2604-1559</t>
  </si>
  <si>
    <t xml:space="preserve">BS-2604-1560</t>
  </si>
  <si>
    <t xml:space="preserve">BS-2604-1561</t>
  </si>
  <si>
    <t xml:space="preserve">BS-2604-1562</t>
  </si>
  <si>
    <t xml:space="preserve">BS-2604-1563</t>
  </si>
  <si>
    <t xml:space="preserve">BS-2604-1564</t>
  </si>
  <si>
    <t xml:space="preserve">BS-2604-1565</t>
  </si>
  <si>
    <t xml:space="preserve">BS-2604-1566</t>
  </si>
  <si>
    <t xml:space="preserve">BS-2604-1567</t>
  </si>
  <si>
    <t xml:space="preserve">BS-2604-1568</t>
  </si>
  <si>
    <t xml:space="preserve">BR-2604-051</t>
  </si>
  <si>
    <t xml:space="preserve">Commande CF-2604-050</t>
  </si>
  <si>
    <t xml:space="preserve">TR-2604-054</t>
  </si>
  <si>
    <t xml:space="preserve">BS-2604-1569</t>
  </si>
  <si>
    <t xml:space="preserve">BS-2604-1570</t>
  </si>
  <si>
    <t xml:space="preserve">BS-2604-1571</t>
  </si>
  <si>
    <t xml:space="preserve">BS-2604-1572</t>
  </si>
  <si>
    <t xml:space="preserve">BS-2604-1573</t>
  </si>
  <si>
    <t xml:space="preserve">BS-2604-1574</t>
  </si>
  <si>
    <t xml:space="preserve">BS-2604-1575</t>
  </si>
  <si>
    <t xml:space="preserve">BS-2604-1576</t>
  </si>
  <si>
    <t xml:space="preserve">BS-2604-1577</t>
  </si>
  <si>
    <t xml:space="preserve">BS-2604-1578</t>
  </si>
  <si>
    <t xml:space="preserve">TR-2604-055</t>
  </si>
  <si>
    <t xml:space="preserve">BS-2604-1579</t>
  </si>
  <si>
    <t xml:space="preserve">BS-2604-1580</t>
  </si>
  <si>
    <t xml:space="preserve">BS-2604-1581</t>
  </si>
  <si>
    <t xml:space="preserve">BS-2604-1582</t>
  </si>
  <si>
    <t xml:space="preserve">BS-2604-1583</t>
  </si>
  <si>
    <t xml:space="preserve">BS-2604-1584</t>
  </si>
  <si>
    <t xml:space="preserve">BS-2604-1585</t>
  </si>
  <si>
    <t xml:space="preserve">TR-2604-056</t>
  </si>
  <si>
    <t xml:space="preserve">BS-2604-1586</t>
  </si>
  <si>
    <t xml:space="preserve">BS-2604-1587</t>
  </si>
  <si>
    <t xml:space="preserve">BS-2604-1588</t>
  </si>
  <si>
    <t xml:space="preserve">BS-2604-1589</t>
  </si>
  <si>
    <t xml:space="preserve">TR-2604-057</t>
  </si>
  <si>
    <t xml:space="preserve">BS-2604-1590</t>
  </si>
  <si>
    <t xml:space="preserve">BS-2604-1591</t>
  </si>
  <si>
    <t xml:space="preserve">BS-2604-1592</t>
  </si>
  <si>
    <t xml:space="preserve">BS-2604-1593</t>
  </si>
  <si>
    <t xml:space="preserve">BS-2604-1594</t>
  </si>
  <si>
    <t xml:space="preserve">BS-2604-1595</t>
  </si>
  <si>
    <t xml:space="preserve">BS-2604-1596</t>
  </si>
  <si>
    <t xml:space="preserve">BS-2604-1597</t>
  </si>
  <si>
    <t xml:space="preserve">BS-2604-1598</t>
  </si>
  <si>
    <t xml:space="preserve">BS-2604-1599</t>
  </si>
  <si>
    <t xml:space="preserve">BS-2604-1600</t>
  </si>
  <si>
    <t xml:space="preserve">BS-2604-1601</t>
  </si>
  <si>
    <t xml:space="preserve">BS-2604-1602</t>
  </si>
  <si>
    <t xml:space="preserve">BS-2604-1603</t>
  </si>
  <si>
    <t xml:space="preserve">BR-2604-052</t>
  </si>
  <si>
    <t xml:space="preserve">HV-2604-11</t>
  </si>
  <si>
    <t xml:space="preserve">Commande CF-2604-053</t>
  </si>
  <si>
    <t xml:space="preserve">BS-2604-1604</t>
  </si>
  <si>
    <t xml:space="preserve">BS-2604-1605</t>
  </si>
  <si>
    <t xml:space="preserve">BS-2604-1606</t>
  </si>
  <si>
    <t xml:space="preserve">BR-2604-053</t>
  </si>
  <si>
    <t xml:space="preserve">Commande CF-2604-052</t>
  </si>
  <si>
    <t xml:space="preserve">TR-2604-058</t>
  </si>
  <si>
    <t xml:space="preserve">BS-2604-1607</t>
  </si>
  <si>
    <t xml:space="preserve">BS-2604-1608</t>
  </si>
  <si>
    <t xml:space="preserve">BS-2604-1609</t>
  </si>
  <si>
    <t xml:space="preserve">BS-2604-1610</t>
  </si>
  <si>
    <t xml:space="preserve">BS-2604-1611</t>
  </si>
  <si>
    <t xml:space="preserve">BR-2604-054</t>
  </si>
  <si>
    <t xml:space="preserve">Commande CF-2604-055</t>
  </si>
  <si>
    <t xml:space="preserve">TR-2604-059</t>
  </si>
  <si>
    <t xml:space="preserve">BS-2604-1612</t>
  </si>
  <si>
    <t xml:space="preserve">BS-2604-1613</t>
  </si>
  <si>
    <t xml:space="preserve">BS-2604-1614</t>
  </si>
  <si>
    <t xml:space="preserve">BS-2604-1615</t>
  </si>
  <si>
    <t xml:space="preserve">BR-2605-055</t>
  </si>
  <si>
    <t xml:space="preserve">HV-2605-12</t>
  </si>
  <si>
    <t xml:space="preserve">Commande CF-2604-054</t>
  </si>
  <si>
    <t xml:space="preserve">BR-2605-056</t>
  </si>
  <si>
    <t xml:space="preserve">Commande CF-2604-057</t>
  </si>
  <si>
    <t xml:space="preserve">TR-2605-060</t>
  </si>
  <si>
    <t xml:space="preserve">BS-2605-1616</t>
  </si>
  <si>
    <t xml:space="preserve">BS-2605-1617</t>
  </si>
  <si>
    <t xml:space="preserve">BS-2605-1618</t>
  </si>
  <si>
    <t xml:space="preserve">BS-2605-1619</t>
  </si>
  <si>
    <t xml:space="preserve">BS-2605-1620</t>
  </si>
  <si>
    <t xml:space="preserve">BS-2605-1621</t>
  </si>
  <si>
    <t xml:space="preserve">BS-2605-1622</t>
  </si>
  <si>
    <t xml:space="preserve">BS-2605-1623</t>
  </si>
  <si>
    <t xml:space="preserve">BS-2605-1624</t>
  </si>
  <si>
    <t xml:space="preserve">BS-2605-1625</t>
  </si>
  <si>
    <t xml:space="preserve">BS-2605-1626</t>
  </si>
  <si>
    <t xml:space="preserve">BS-2605-1627</t>
  </si>
  <si>
    <t xml:space="preserve">BS-2605-1628</t>
  </si>
  <si>
    <t xml:space="preserve">BS-2605-1629</t>
  </si>
  <si>
    <t xml:space="preserve">BS-2605-1630</t>
  </si>
  <si>
    <t xml:space="preserve">BS-2605-1631</t>
  </si>
  <si>
    <t xml:space="preserve">BS-2605-1632</t>
  </si>
  <si>
    <t xml:space="preserve">BS-2605-1633</t>
  </si>
  <si>
    <t xml:space="preserve">BS-2605-1634</t>
  </si>
  <si>
    <t xml:space="preserve">BS-2605-1635</t>
  </si>
  <si>
    <t xml:space="preserve">BS-2605-1636</t>
  </si>
  <si>
    <t xml:space="preserve">BS-2605-1637</t>
  </si>
  <si>
    <t xml:space="preserve">BS-2605-1638</t>
  </si>
  <si>
    <t xml:space="preserve">BR-2605-057</t>
  </si>
  <si>
    <t xml:space="preserve">Commande CF-2604-058</t>
  </si>
  <si>
    <t xml:space="preserve">TR-2605-061</t>
  </si>
  <si>
    <t xml:space="preserve">BS-2605-1639</t>
  </si>
  <si>
    <t xml:space="preserve">BS-2605-1640</t>
  </si>
  <si>
    <t xml:space="preserve">BS-2605-1641</t>
  </si>
  <si>
    <t xml:space="preserve">BS-2605-1642</t>
  </si>
  <si>
    <t xml:space="preserve">TR-2605-062</t>
  </si>
  <si>
    <t xml:space="preserve">BS-2605-1643</t>
  </si>
  <si>
    <t xml:space="preserve">BS-2605-1644</t>
  </si>
  <si>
    <t xml:space="preserve">BS-2605-1645</t>
  </si>
  <si>
    <t xml:space="preserve">BS-2605-1646</t>
  </si>
  <si>
    <t xml:space="preserve">BS-2605-1647</t>
  </si>
  <si>
    <t xml:space="preserve">BS-2605-1648</t>
  </si>
  <si>
    <t xml:space="preserve">BS-2605-1649</t>
  </si>
  <si>
    <t xml:space="preserve">BS-2605-1650</t>
  </si>
  <si>
    <t xml:space="preserve">BS-2605-1651</t>
  </si>
  <si>
    <t xml:space="preserve">BR-2605-058</t>
  </si>
  <si>
    <t xml:space="preserve">FIL-2605-06</t>
  </si>
  <si>
    <t xml:space="preserve">Commande CF-2604-059</t>
  </si>
  <si>
    <t xml:space="preserve">BR-2605-059</t>
  </si>
  <si>
    <t xml:space="preserve">Commande CF-2605-061</t>
  </si>
  <si>
    <t xml:space="preserve">TR-2605-063</t>
  </si>
  <si>
    <t xml:space="preserve">BS-2605-1652</t>
  </si>
  <si>
    <t xml:space="preserve">BS-2605-1653</t>
  </si>
  <si>
    <t xml:space="preserve">BS-2605-1654</t>
  </si>
  <si>
    <t xml:space="preserve">BS-2605-1655</t>
  </si>
  <si>
    <t xml:space="preserve">BS-2605-1656</t>
  </si>
  <si>
    <t xml:space="preserve">BR-2605-060</t>
  </si>
  <si>
    <t xml:space="preserve">Commande CF-2604-056</t>
  </si>
  <si>
    <t xml:space="preserve">BS-2605-1657</t>
  </si>
  <si>
    <t xml:space="preserve">BS-2605-1658</t>
  </si>
  <si>
    <t xml:space="preserve">BS-2605-1659</t>
  </si>
  <si>
    <t xml:space="preserve">BS-2605-1660</t>
  </si>
  <si>
    <t xml:space="preserve">BS-2605-1661</t>
  </si>
  <si>
    <t xml:space="preserve">BS-2605-1662</t>
  </si>
  <si>
    <t xml:space="preserve">BS-2605-1663</t>
  </si>
  <si>
    <t xml:space="preserve">BS-2605-1664</t>
  </si>
  <si>
    <t xml:space="preserve">BS-2605-1665</t>
  </si>
  <si>
    <t xml:space="preserve">BS-2605-1666</t>
  </si>
  <si>
    <t xml:space="preserve">BR-2605-061</t>
  </si>
  <si>
    <t xml:space="preserve">HV-2605-13</t>
  </si>
  <si>
    <t xml:space="preserve">Commande CF-2605-062</t>
  </si>
  <si>
    <t xml:space="preserve">TR-2605-064</t>
  </si>
  <si>
    <t xml:space="preserve">BS-2605-1667</t>
  </si>
  <si>
    <t xml:space="preserve">BS-2605-1668</t>
  </si>
  <si>
    <t xml:space="preserve">BS-2605-1669</t>
  </si>
  <si>
    <t xml:space="preserve">BS-2605-1670</t>
  </si>
  <si>
    <t xml:space="preserve">BS-2605-1671</t>
  </si>
  <si>
    <t xml:space="preserve">BS-2605-1672</t>
  </si>
  <si>
    <t xml:space="preserve">BR-2605-062</t>
  </si>
  <si>
    <t xml:space="preserve">Commande CF-2605-060</t>
  </si>
  <si>
    <t xml:space="preserve">BS-2605-1673</t>
  </si>
  <si>
    <t xml:space="preserve">BS-2605-1674</t>
  </si>
  <si>
    <t xml:space="preserve">BS-2605-1675</t>
  </si>
  <si>
    <t xml:space="preserve">BS-2605-1676</t>
  </si>
  <si>
    <t xml:space="preserve">BS-2605-1677</t>
  </si>
  <si>
    <t xml:space="preserve">BS-2605-1678</t>
  </si>
  <si>
    <t xml:space="preserve">BR-2605-063</t>
  </si>
  <si>
    <t xml:space="preserve">HV-2605-14</t>
  </si>
  <si>
    <t xml:space="preserve">Commande CF-2605-063</t>
  </si>
  <si>
    <t xml:space="preserve">TR-2605-065</t>
  </si>
  <si>
    <t xml:space="preserve">BS-2605-1679</t>
  </si>
  <si>
    <t xml:space="preserve">BS-2605-1680</t>
  </si>
  <si>
    <t xml:space="preserve">BS-2605-1681</t>
  </si>
  <si>
    <t xml:space="preserve">BS-2605-1682</t>
  </si>
  <si>
    <t xml:space="preserve">BS-2605-1683</t>
  </si>
  <si>
    <t xml:space="preserve">BS-2605-1684</t>
  </si>
  <si>
    <t xml:space="preserve">BS-2605-1685</t>
  </si>
  <si>
    <t xml:space="preserve">BS-2605-1686</t>
  </si>
  <si>
    <t xml:space="preserve">TR-2605-066</t>
  </si>
  <si>
    <t xml:space="preserve">BS-2605-1687</t>
  </si>
  <si>
    <t xml:space="preserve">BS-2605-1688</t>
  </si>
  <si>
    <t xml:space="preserve">BS-2605-1689</t>
  </si>
  <si>
    <t xml:space="preserve">BS-2605-1690</t>
  </si>
  <si>
    <t xml:space="preserve">BS-2605-1691</t>
  </si>
  <si>
    <t xml:space="preserve">BS-2605-1692</t>
  </si>
  <si>
    <t xml:space="preserve">BS-2605-1693</t>
  </si>
  <si>
    <t xml:space="preserve">BS-2605-1694</t>
  </si>
  <si>
    <t xml:space="preserve">BS-2605-1695</t>
  </si>
  <si>
    <t xml:space="preserve">TR-2606-067</t>
  </si>
  <si>
    <t xml:space="preserve">BS-2606-1696</t>
  </si>
  <si>
    <t xml:space="preserve">BS-2606-1697</t>
  </si>
  <si>
    <t xml:space="preserve">BS-2606-1698</t>
  </si>
  <si>
    <t xml:space="preserve">BS-2606-1699</t>
  </si>
  <si>
    <t xml:space="preserve">BS-2606-1700</t>
  </si>
  <si>
    <t xml:space="preserve">BS-2606-1701</t>
  </si>
  <si>
    <t xml:space="preserve">BS-2606-1702</t>
  </si>
  <si>
    <t xml:space="preserve">BR-2606-064</t>
  </si>
  <si>
    <t xml:space="preserve">Commande CF-2605-066</t>
  </si>
  <si>
    <t xml:space="preserve">BS-2606-1703</t>
  </si>
  <si>
    <t xml:space="preserve">BS-2606-1704</t>
  </si>
  <si>
    <t xml:space="preserve">BS-2606-1705</t>
  </si>
  <si>
    <t xml:space="preserve">BS-2606-1706</t>
  </si>
  <si>
    <t xml:space="preserve">BS-2606-1707</t>
  </si>
  <si>
    <t xml:space="preserve">BS-2606-1708</t>
  </si>
  <si>
    <t xml:space="preserve">BS-2606-1709</t>
  </si>
  <si>
    <t xml:space="preserve">BR-2606-065</t>
  </si>
  <si>
    <t xml:space="preserve">Commande CF-2605-065</t>
  </si>
  <si>
    <t xml:space="preserve">TR-2606-068</t>
  </si>
  <si>
    <t xml:space="preserve">BS-2606-1710</t>
  </si>
  <si>
    <t xml:space="preserve">BS-2606-1711</t>
  </si>
  <si>
    <t xml:space="preserve">BS-2606-1712</t>
  </si>
  <si>
    <t xml:space="preserve">BS-2606-1713</t>
  </si>
  <si>
    <t xml:space="preserve">BS-2606-2022</t>
  </si>
  <si>
    <t xml:space="preserve">Retour</t>
  </si>
  <si>
    <t xml:space="preserve">Retour magasin</t>
  </si>
  <si>
    <t xml:space="preserve">BR-2606-066</t>
  </si>
  <si>
    <t xml:space="preserve">FIL-2606-07</t>
  </si>
  <si>
    <t xml:space="preserve">Commande CF-2605-064</t>
  </si>
  <si>
    <t xml:space="preserve">BS-2606-1714</t>
  </si>
  <si>
    <t xml:space="preserve">BS-2606-1715</t>
  </si>
  <si>
    <t xml:space="preserve">BS-2606-1716</t>
  </si>
  <si>
    <t xml:space="preserve">BS-2606-1717</t>
  </si>
  <si>
    <t xml:space="preserve">BS-2606-1718</t>
  </si>
  <si>
    <t xml:space="preserve">BS-2606-1719</t>
  </si>
  <si>
    <t xml:space="preserve">BS-2606-1720</t>
  </si>
  <si>
    <t xml:space="preserve">BS-2606-1721</t>
  </si>
  <si>
    <t xml:space="preserve">BR-2606-067</t>
  </si>
  <si>
    <t xml:space="preserve">HV-2606-15</t>
  </si>
  <si>
    <t xml:space="preserve">Commande CF-2606-070</t>
  </si>
  <si>
    <t xml:space="preserve">TR-2606-069</t>
  </si>
  <si>
    <t xml:space="preserve">BS-2606-1722</t>
  </si>
  <si>
    <t xml:space="preserve">BS-2606-1723</t>
  </si>
  <si>
    <t xml:space="preserve">BS-2606-1724</t>
  </si>
  <si>
    <t xml:space="preserve">BR-2606-068</t>
  </si>
  <si>
    <t xml:space="preserve">FIL-2606-08</t>
  </si>
  <si>
    <t xml:space="preserve">Commande CF-2605-067</t>
  </si>
  <si>
    <t xml:space="preserve">BR-2606-069</t>
  </si>
  <si>
    <t xml:space="preserve">Commande CF-2606-068</t>
  </si>
  <si>
    <t xml:space="preserve">BR-2606-070</t>
  </si>
  <si>
    <t xml:space="preserve">Commande CF-2606-069</t>
  </si>
  <si>
    <t xml:space="preserve">TR-2606-070</t>
  </si>
  <si>
    <t xml:space="preserve">BS-2606-1725</t>
  </si>
  <si>
    <t xml:space="preserve">BS-2606-1726</t>
  </si>
  <si>
    <t xml:space="preserve">BS-2606-1727</t>
  </si>
  <si>
    <t xml:space="preserve">BS-2606-1728</t>
  </si>
  <si>
    <t xml:space="preserve">BS-2606-1729</t>
  </si>
  <si>
    <t xml:space="preserve">BS-2606-1730</t>
  </si>
  <si>
    <t xml:space="preserve">BS-2606-1731</t>
  </si>
  <si>
    <t xml:space="preserve">BS-2606-1732</t>
  </si>
  <si>
    <t xml:space="preserve">BS-2606-1733</t>
  </si>
  <si>
    <t xml:space="preserve">BS-2606-1734</t>
  </si>
  <si>
    <t xml:space="preserve">BS-2606-1735</t>
  </si>
  <si>
    <t xml:space="preserve">BS-2606-1736</t>
  </si>
  <si>
    <t xml:space="preserve">BS-2606-1737</t>
  </si>
  <si>
    <t xml:space="preserve">BS-2606-1738</t>
  </si>
  <si>
    <t xml:space="preserve">BS-2606-1739</t>
  </si>
  <si>
    <t xml:space="preserve">BS-2606-1740</t>
  </si>
  <si>
    <t xml:space="preserve">TR-2606-071</t>
  </si>
  <si>
    <t xml:space="preserve">BS-2606-1741</t>
  </si>
  <si>
    <t xml:space="preserve">BS-2606-1742</t>
  </si>
  <si>
    <t xml:space="preserve">BS-2606-1743</t>
  </si>
  <si>
    <t xml:space="preserve">BS-2606-1744</t>
  </si>
  <si>
    <t xml:space="preserve">BS-2606-1745</t>
  </si>
  <si>
    <t xml:space="preserve">BS-2606-1746</t>
  </si>
  <si>
    <t xml:space="preserve">BS-2606-1747</t>
  </si>
  <si>
    <t xml:space="preserve">BS-2606-1748</t>
  </si>
  <si>
    <t xml:space="preserve">BS-2606-1749</t>
  </si>
  <si>
    <t xml:space="preserve">BS-2606-1750</t>
  </si>
  <si>
    <t xml:space="preserve">BS-2606-1751</t>
  </si>
  <si>
    <t xml:space="preserve">TR-2606-072</t>
  </si>
  <si>
    <t xml:space="preserve">BS-2606-1752</t>
  </si>
  <si>
    <t xml:space="preserve">BS-2606-1753</t>
  </si>
  <si>
    <t xml:space="preserve">BS-2606-1754</t>
  </si>
  <si>
    <t xml:space="preserve">BS-2606-1755</t>
  </si>
  <si>
    <t xml:space="preserve">BS-2606-1756</t>
  </si>
  <si>
    <t xml:space="preserve">BS-2606-1757</t>
  </si>
  <si>
    <t xml:space="preserve">BS-2606-1758</t>
  </si>
  <si>
    <t xml:space="preserve">BR-2606-071</t>
  </si>
  <si>
    <t xml:space="preserve">Commande CF-2606-071</t>
  </si>
  <si>
    <t xml:space="preserve">TR-2606-073</t>
  </si>
  <si>
    <t xml:space="preserve">BS-2606-1759</t>
  </si>
  <si>
    <t xml:space="preserve">BS-2606-1760</t>
  </si>
  <si>
    <t xml:space="preserve">BS-2606-1761</t>
  </si>
  <si>
    <t xml:space="preserve">BS-2606-1762</t>
  </si>
  <si>
    <t xml:space="preserve">BS-2606-1763</t>
  </si>
  <si>
    <t xml:space="preserve">BS-2606-1764</t>
  </si>
  <si>
    <t xml:space="preserve">BS-2606-1765</t>
  </si>
  <si>
    <t xml:space="preserve">BS-2606-1766</t>
  </si>
  <si>
    <t xml:space="preserve">BS-2606-1767</t>
  </si>
  <si>
    <t xml:space="preserve">BS-2606-1768</t>
  </si>
  <si>
    <t xml:space="preserve">BS-2606-1769</t>
  </si>
  <si>
    <t xml:space="preserve">BS-2606-1770</t>
  </si>
  <si>
    <t xml:space="preserve">BS-2606-1771</t>
  </si>
  <si>
    <t xml:space="preserve">BS-2606-1772</t>
  </si>
  <si>
    <t xml:space="preserve">BS-2606-1773</t>
  </si>
  <si>
    <t xml:space="preserve">TR-2606-074</t>
  </si>
  <si>
    <t xml:space="preserve">BS-2606-1774</t>
  </si>
  <si>
    <t xml:space="preserve">BS-2606-1775</t>
  </si>
  <si>
    <t xml:space="preserve">BS-2606-1776</t>
  </si>
  <si>
    <t xml:space="preserve">BS-2606-1777</t>
  </si>
  <si>
    <t xml:space="preserve">BS-2606-1778</t>
  </si>
  <si>
    <t xml:space="preserve">BS-2606-1779</t>
  </si>
  <si>
    <t xml:space="preserve">BS-2606-1780</t>
  </si>
  <si>
    <t xml:space="preserve">BS-2606-1781</t>
  </si>
  <si>
    <t xml:space="preserve">BS-2606-1782</t>
  </si>
  <si>
    <t xml:space="preserve">BR-2606-072</t>
  </si>
  <si>
    <t xml:space="preserve">FIL-2606-09</t>
  </si>
  <si>
    <t xml:space="preserve">Commande CF-2606-072</t>
  </si>
  <si>
    <t xml:space="preserve">BR-2606-073</t>
  </si>
  <si>
    <t xml:space="preserve">Commande CF-2606-073</t>
  </si>
  <si>
    <t xml:space="preserve">BS-2606-1783</t>
  </si>
  <si>
    <t xml:space="preserve">BS-2606-1784</t>
  </si>
  <si>
    <t xml:space="preserve">BS-2606-1785</t>
  </si>
  <si>
    <t xml:space="preserve">BS-2606-1786</t>
  </si>
  <si>
    <t xml:space="preserve">BS-2606-1787</t>
  </si>
  <si>
    <t xml:space="preserve">BS-2606-1788</t>
  </si>
  <si>
    <t xml:space="preserve">BS-2606-1789</t>
  </si>
  <si>
    <t xml:space="preserve">BS-2606-1790</t>
  </si>
  <si>
    <t xml:space="preserve">BS-2606-1791</t>
  </si>
  <si>
    <t xml:space="preserve">BR-2606-074</t>
  </si>
  <si>
    <t xml:space="preserve">Commande CF-2606-074</t>
  </si>
  <si>
    <t xml:space="preserve">TR-2606-075</t>
  </si>
  <si>
    <t xml:space="preserve">BS-2606-1792</t>
  </si>
  <si>
    <t xml:space="preserve">BS-2606-1793</t>
  </si>
  <si>
    <t xml:space="preserve">BS-2606-1794</t>
  </si>
  <si>
    <t xml:space="preserve">BS-2606-1795</t>
  </si>
  <si>
    <t xml:space="preserve">BS-2607-1796</t>
  </si>
  <si>
    <t xml:space="preserve">BS-2607-1797</t>
  </si>
  <si>
    <t xml:space="preserve">BS-2607-1798</t>
  </si>
  <si>
    <t xml:space="preserve">BS-2607-1799</t>
  </si>
  <si>
    <t xml:space="preserve">BS-2607-1800</t>
  </si>
  <si>
    <t xml:space="preserve">BR-2607-075</t>
  </si>
  <si>
    <t xml:space="preserve">Commande CF-2606-075</t>
  </si>
  <si>
    <t xml:space="preserve">TR-2607-076</t>
  </si>
  <si>
    <t xml:space="preserve">BS-2607-1801</t>
  </si>
  <si>
    <t xml:space="preserve">BS-2607-1802</t>
  </si>
  <si>
    <t xml:space="preserve">BS-2607-1803</t>
  </si>
  <si>
    <t xml:space="preserve">BS-2607-1804</t>
  </si>
  <si>
    <t xml:space="preserve">BS-2607-1805</t>
  </si>
  <si>
    <t xml:space="preserve">BS-2607-1806</t>
  </si>
  <si>
    <t xml:space="preserve">BS-2607-1807</t>
  </si>
  <si>
    <t xml:space="preserve">BS-2607-1808</t>
  </si>
  <si>
    <t xml:space="preserve">BS-2607-1809</t>
  </si>
  <si>
    <t xml:space="preserve">BS-2607-1810</t>
  </si>
  <si>
    <t xml:space="preserve">BS-2607-1811</t>
  </si>
  <si>
    <t xml:space="preserve">BS-2607-1812</t>
  </si>
  <si>
    <t xml:space="preserve">TR-2607-077</t>
  </si>
  <si>
    <t xml:space="preserve">BS-2607-1813</t>
  </si>
  <si>
    <t xml:space="preserve">BS-2607-1814</t>
  </si>
  <si>
    <t xml:space="preserve">BS-2607-1815</t>
  </si>
  <si>
    <t xml:space="preserve">BS-2607-1816</t>
  </si>
  <si>
    <t xml:space="preserve">BS-2607-1817</t>
  </si>
  <si>
    <t xml:space="preserve">BS-2607-1818</t>
  </si>
  <si>
    <t xml:space="preserve">BS-2607-1819</t>
  </si>
  <si>
    <t xml:space="preserve">BS-2607-1820</t>
  </si>
  <si>
    <t xml:space="preserve">BS-2607-1821</t>
  </si>
  <si>
    <t xml:space="preserve">TR-2607-078</t>
  </si>
  <si>
    <t xml:space="preserve">BS-2607-1822</t>
  </si>
  <si>
    <t xml:space="preserve">BS-2607-1823</t>
  </si>
  <si>
    <t xml:space="preserve">BS-2607-1824</t>
  </si>
  <si>
    <t xml:space="preserve">BS-2607-1825</t>
  </si>
  <si>
    <t xml:space="preserve">BS-2607-1826</t>
  </si>
  <si>
    <t xml:space="preserve">BS-2607-1827</t>
  </si>
  <si>
    <t xml:space="preserve">BS-2607-1828</t>
  </si>
  <si>
    <t xml:space="preserve">BS-2607-1829</t>
  </si>
  <si>
    <t xml:space="preserve">BS-2607-1830</t>
  </si>
  <si>
    <t xml:space="preserve">BS-2607-1831</t>
  </si>
  <si>
    <t xml:space="preserve">TR-2607-079</t>
  </si>
  <si>
    <t xml:space="preserve">BS-2607-1832</t>
  </si>
  <si>
    <t xml:space="preserve">BS-2607-1833</t>
  </si>
  <si>
    <t xml:space="preserve">BS-2607-1834</t>
  </si>
  <si>
    <t xml:space="preserve">BS-2607-1835</t>
  </si>
  <si>
    <t xml:space="preserve">BS-2607-1836</t>
  </si>
  <si>
    <t xml:space="preserve">BS-2607-1837</t>
  </si>
  <si>
    <t xml:space="preserve">BS-2607-1838</t>
  </si>
  <si>
    <t xml:space="preserve">BS-2607-1839</t>
  </si>
  <si>
    <t xml:space="preserve">TR-2607-080</t>
  </si>
  <si>
    <t xml:space="preserve">BS-2607-1840</t>
  </si>
  <si>
    <t xml:space="preserve">BS-2607-1841</t>
  </si>
  <si>
    <t xml:space="preserve">BS-2607-1842</t>
  </si>
  <si>
    <t xml:space="preserve">BS-2607-1843</t>
  </si>
  <si>
    <t xml:space="preserve">BS-2607-1844</t>
  </si>
  <si>
    <t xml:space="preserve">BS-2607-1845</t>
  </si>
  <si>
    <t xml:space="preserve">BS-2607-1846</t>
  </si>
  <si>
    <t xml:space="preserve">BS-2607-1847</t>
  </si>
  <si>
    <t xml:space="preserve">BS-2607-1848</t>
  </si>
  <si>
    <t xml:space="preserve">BS-2607-1849</t>
  </si>
  <si>
    <t xml:space="preserve">BS-2607-1850</t>
  </si>
  <si>
    <t xml:space="preserve">BS-2607-1851</t>
  </si>
  <si>
    <t xml:space="preserve">BS-2607-1852</t>
  </si>
  <si>
    <t xml:space="preserve">BS-2607-1853</t>
  </si>
  <si>
    <t xml:space="preserve">BS-2607-1854</t>
  </si>
  <si>
    <t xml:space="preserve">BS-2607-1855</t>
  </si>
  <si>
    <t xml:space="preserve">BS-2607-1856</t>
  </si>
  <si>
    <t xml:space="preserve">TR-2607-081</t>
  </si>
  <si>
    <t xml:space="preserve">BS-2607-1857</t>
  </si>
  <si>
    <t xml:space="preserve">BS-2607-1858</t>
  </si>
  <si>
    <t xml:space="preserve">BS-2607-1859</t>
  </si>
  <si>
    <t xml:space="preserve">BS-2607-1860</t>
  </si>
  <si>
    <t xml:space="preserve">BR-2607-076</t>
  </si>
  <si>
    <t xml:space="preserve">FIL-2607-10</t>
  </si>
  <si>
    <t xml:space="preserve">Commande CF-2607-077</t>
  </si>
  <si>
    <t xml:space="preserve">BS-2607-1861</t>
  </si>
  <si>
    <t xml:space="preserve">BS-2607-1862</t>
  </si>
  <si>
    <t xml:space="preserve">BS-2607-1863</t>
  </si>
  <si>
    <t xml:space="preserve">BS-2607-1864</t>
  </si>
  <si>
    <t xml:space="preserve">BS-2607-1865</t>
  </si>
  <si>
    <t xml:space="preserve">BS-2607-1866</t>
  </si>
  <si>
    <t xml:space="preserve">BR-2607-077</t>
  </si>
  <si>
    <t xml:space="preserve">Commande CF-2607-078</t>
  </si>
  <si>
    <t xml:space="preserve">BR-2607-078</t>
  </si>
  <si>
    <t xml:space="preserve">Commande CF-2607-080</t>
  </si>
  <si>
    <t xml:space="preserve">TR-2607-082</t>
  </si>
  <si>
    <t xml:space="preserve">BS-2607-1867</t>
  </si>
  <si>
    <t xml:space="preserve">BS-2607-1868</t>
  </si>
  <si>
    <t xml:space="preserve">BS-2607-1869</t>
  </si>
  <si>
    <t xml:space="preserve">BS-2607-1870</t>
  </si>
  <si>
    <t xml:space="preserve">BS-2607-1871</t>
  </si>
  <si>
    <t xml:space="preserve">BS-2607-1872</t>
  </si>
  <si>
    <t xml:space="preserve">BS-2607-1873</t>
  </si>
  <si>
    <t xml:space="preserve">BS-2607-1874</t>
  </si>
  <si>
    <t xml:space="preserve">BS-2607-1875</t>
  </si>
  <si>
    <t xml:space="preserve">BR-2607-079</t>
  </si>
  <si>
    <t xml:space="preserve">Commande CF-2607-079</t>
  </si>
  <si>
    <t xml:space="preserve">BS-2607-1876</t>
  </si>
  <si>
    <t xml:space="preserve">BS-2607-1877</t>
  </si>
  <si>
    <t xml:space="preserve">BS-2607-1878</t>
  </si>
  <si>
    <t xml:space="preserve">BS-2607-1879</t>
  </si>
  <si>
    <t xml:space="preserve">BS-2607-1880</t>
  </si>
  <si>
    <t xml:space="preserve">TR-2607-083</t>
  </si>
  <si>
    <t xml:space="preserve">BS-2607-1881</t>
  </si>
  <si>
    <t xml:space="preserve">BS-2607-1882</t>
  </si>
  <si>
    <t xml:space="preserve">BS-2607-1883</t>
  </si>
  <si>
    <t xml:space="preserve">BS-2607-1884</t>
  </si>
  <si>
    <t xml:space="preserve">BS-2607-1885</t>
  </si>
  <si>
    <t xml:space="preserve">BS-2607-1886</t>
  </si>
  <si>
    <t xml:space="preserve">TR-2607-084</t>
  </si>
  <si>
    <t xml:space="preserve">BS-2607-1887</t>
  </si>
  <si>
    <t xml:space="preserve">BS-2607-1888</t>
  </si>
  <si>
    <t xml:space="preserve">BS-2607-1889</t>
  </si>
  <si>
    <t xml:space="preserve">BS-2607-1890</t>
  </si>
  <si>
    <t xml:space="preserve">BR-2607-080</t>
  </si>
  <si>
    <t xml:space="preserve">Commande CF-2607-076</t>
  </si>
  <si>
    <t xml:space="preserve">BS-2607-1891</t>
  </si>
  <si>
    <t xml:space="preserve">BS-2607-1892</t>
  </si>
  <si>
    <t xml:space="preserve">BS-2607-1893</t>
  </si>
  <si>
    <t xml:space="preserve">BS-2607-1894</t>
  </si>
  <si>
    <t xml:space="preserve">BS-2607-1895</t>
  </si>
  <si>
    <t xml:space="preserve">BS-2607-1896</t>
  </si>
  <si>
    <t xml:space="preserve">TR-2608-085</t>
  </si>
  <si>
    <t xml:space="preserve">BS-2608-1897</t>
  </si>
  <si>
    <t xml:space="preserve">BS-2608-1898</t>
  </si>
  <si>
    <t xml:space="preserve">BS-2608-1899</t>
  </si>
  <si>
    <t xml:space="preserve">BR-2608-081</t>
  </si>
  <si>
    <t xml:space="preserve">Commande CF-2607-082</t>
  </si>
  <si>
    <t xml:space="preserve">BS-2608-1900</t>
  </si>
  <si>
    <t xml:space="preserve">BS-2608-1901</t>
  </si>
  <si>
    <t xml:space="preserve">BS-2608-1902</t>
  </si>
  <si>
    <t xml:space="preserve">BR-2608-082</t>
  </si>
  <si>
    <t xml:space="preserve">Commande CF-2607-081</t>
  </si>
  <si>
    <t xml:space="preserve">BS-2608-1903</t>
  </si>
  <si>
    <t xml:space="preserve">BS-2608-1904</t>
  </si>
  <si>
    <t xml:space="preserve">BS-2608-1905</t>
  </si>
  <si>
    <t xml:space="preserve">BS-2608-1906</t>
  </si>
  <si>
    <t xml:space="preserve">BS-2608-1907</t>
  </si>
  <si>
    <t xml:space="preserve">BS-2608-1908</t>
  </si>
  <si>
    <t xml:space="preserve">BS-2608-1909</t>
  </si>
  <si>
    <t xml:space="preserve">BS-2608-1910</t>
  </si>
  <si>
    <t xml:space="preserve">BS-2608-1911</t>
  </si>
  <si>
    <t xml:space="preserve">BS-2608-1912</t>
  </si>
  <si>
    <t xml:space="preserve">BS-2608-1913</t>
  </si>
  <si>
    <t xml:space="preserve">TR-2608-086</t>
  </si>
  <si>
    <t xml:space="preserve">BS-2608-1914</t>
  </si>
  <si>
    <t xml:space="preserve">BS-2608-1915</t>
  </si>
  <si>
    <t xml:space="preserve">BS-2608-1916</t>
  </si>
  <si>
    <t xml:space="preserve">BS-2608-1917</t>
  </si>
  <si>
    <t xml:space="preserve">BS-2608-1918</t>
  </si>
  <si>
    <t xml:space="preserve">BS-2608-1919</t>
  </si>
  <si>
    <t xml:space="preserve">BS-2608-1920</t>
  </si>
  <si>
    <t xml:space="preserve">BS-2608-1921</t>
  </si>
  <si>
    <t xml:space="preserve">BS-2608-1922</t>
  </si>
  <si>
    <t xml:space="preserve">BS-2609-1923</t>
  </si>
  <si>
    <t xml:space="preserve">BS-2609-1924</t>
  </si>
  <si>
    <t xml:space="preserve">BS-2609-1925</t>
  </si>
  <si>
    <t xml:space="preserve">BS-2609-1926</t>
  </si>
  <si>
    <t xml:space="preserve">TR-2609-087</t>
  </si>
  <si>
    <t xml:space="preserve">BS-2609-1927</t>
  </si>
  <si>
    <t xml:space="preserve">BS-2609-1928</t>
  </si>
  <si>
    <t xml:space="preserve">BS-2609-1929</t>
  </si>
  <si>
    <t xml:space="preserve">BS-2609-1930</t>
  </si>
  <si>
    <t xml:space="preserve">BS-2609-1931</t>
  </si>
  <si>
    <t xml:space="preserve">BS-2609-1932</t>
  </si>
  <si>
    <t xml:space="preserve">BS-2609-1933</t>
  </si>
  <si>
    <t xml:space="preserve">BS-2609-1934</t>
  </si>
  <si>
    <t xml:space="preserve">BS-2609-1935</t>
  </si>
  <si>
    <t xml:space="preserve">BR-2609-083</t>
  </si>
  <si>
    <t xml:space="preserve">FIL-2609-11</t>
  </si>
  <si>
    <t xml:space="preserve">Commande CF-2607-083</t>
  </si>
  <si>
    <t xml:space="preserve">TR-2609-088</t>
  </si>
  <si>
    <t xml:space="preserve">BS-2609-1936</t>
  </si>
  <si>
    <t xml:space="preserve">BS-2609-1937</t>
  </si>
  <si>
    <t xml:space="preserve">BS-2609-1938</t>
  </si>
  <si>
    <t xml:space="preserve">BS-2609-1939</t>
  </si>
  <si>
    <t xml:space="preserve">BS-2609-1940</t>
  </si>
  <si>
    <t xml:space="preserve">BS-2609-1941</t>
  </si>
  <si>
    <t xml:space="preserve">BS-2609-1942</t>
  </si>
  <si>
    <t xml:space="preserve">BS-2609-1943</t>
  </si>
  <si>
    <t xml:space="preserve">BS-2609-1944</t>
  </si>
  <si>
    <t xml:space="preserve">BS-2609-1945</t>
  </si>
  <si>
    <t xml:space="preserve">BS-2609-1946</t>
  </si>
  <si>
    <t xml:space="preserve">BS-2609-1947</t>
  </si>
  <si>
    <t xml:space="preserve">BS-2609-1948</t>
  </si>
  <si>
    <t xml:space="preserve">BR-2609-084</t>
  </si>
  <si>
    <t xml:space="preserve">FIL-2609-12</t>
  </si>
  <si>
    <t xml:space="preserve">Commande CF-2608-084</t>
  </si>
  <si>
    <t xml:space="preserve">TR-2609-089</t>
  </si>
  <si>
    <t xml:space="preserve">BS-2609-1949</t>
  </si>
  <si>
    <t xml:space="preserve">BS-2609-1950</t>
  </si>
  <si>
    <t xml:space="preserve">BS-2609-1951</t>
  </si>
  <si>
    <t xml:space="preserve">BS-2609-1952</t>
  </si>
  <si>
    <t xml:space="preserve">BS-2609-1953</t>
  </si>
  <si>
    <t xml:space="preserve">BR-2609-085</t>
  </si>
  <si>
    <t xml:space="preserve">Commande CF-2608-085</t>
  </si>
  <si>
    <t xml:space="preserve">BR-2609-086</t>
  </si>
  <si>
    <t xml:space="preserve">Commande CF-2609-088</t>
  </si>
  <si>
    <t xml:space="preserve">BR-2609-087</t>
  </si>
  <si>
    <t xml:space="preserve">Commande CF-2609-089</t>
  </si>
  <si>
    <t xml:space="preserve">TR-2609-090</t>
  </si>
  <si>
    <t xml:space="preserve">BS-2609-1954</t>
  </si>
  <si>
    <t xml:space="preserve">BS-2609-1955</t>
  </si>
  <si>
    <t xml:space="preserve">BS-2609-1956</t>
  </si>
  <si>
    <t xml:space="preserve">BS-2609-1957</t>
  </si>
  <si>
    <t xml:space="preserve">BR-2609-088</t>
  </si>
  <si>
    <t xml:space="preserve">Commande CF-2609-087</t>
  </si>
  <si>
    <t xml:space="preserve">BS-2609-1958</t>
  </si>
  <si>
    <t xml:space="preserve">BS-2609-1959</t>
  </si>
  <si>
    <t xml:space="preserve">BS-2609-1960</t>
  </si>
  <si>
    <t xml:space="preserve">BS-2609-1961</t>
  </si>
  <si>
    <t xml:space="preserve">TR-2609-091</t>
  </si>
  <si>
    <t xml:space="preserve">BS-2609-1962</t>
  </si>
  <si>
    <t xml:space="preserve">BS-2609-1963</t>
  </si>
  <si>
    <t xml:space="preserve">BS-2609-1964</t>
  </si>
  <si>
    <t xml:space="preserve">BS-2609-1965</t>
  </si>
  <si>
    <t xml:space="preserve">BS-2609-1966</t>
  </si>
  <si>
    <t xml:space="preserve">BS-2609-1967</t>
  </si>
  <si>
    <t xml:space="preserve">BR-2609-089</t>
  </si>
  <si>
    <t xml:space="preserve">HV-2609-16</t>
  </si>
  <si>
    <t xml:space="preserve">Commande CF-2609-090</t>
  </si>
  <si>
    <t xml:space="preserve">BS-2609-1968</t>
  </si>
  <si>
    <t xml:space="preserve">BS-2609-1969</t>
  </si>
  <si>
    <t xml:space="preserve">BS-2609-1970</t>
  </si>
  <si>
    <t xml:space="preserve">BS-2609-1971</t>
  </si>
  <si>
    <t xml:space="preserve">BS-2609-1972</t>
  </si>
  <si>
    <t xml:space="preserve">BR-2609-090</t>
  </si>
  <si>
    <t xml:space="preserve">Commande CF-2608-086</t>
  </si>
  <si>
    <t xml:space="preserve">BS-2609-1973</t>
  </si>
  <si>
    <t xml:space="preserve">BS-2609-1974</t>
  </si>
  <si>
    <t xml:space="preserve">BS-2609-1975</t>
  </si>
  <si>
    <t xml:space="preserve">BS-2609-1976</t>
  </si>
  <si>
    <t xml:space="preserve">BS-2609-1977</t>
  </si>
  <si>
    <t xml:space="preserve">BS-2609-1978</t>
  </si>
  <si>
    <t xml:space="preserve">BS-2609-1979</t>
  </si>
  <si>
    <t xml:space="preserve">BS-2609-1980</t>
  </si>
  <si>
    <t xml:space="preserve">BS-2609-1981</t>
  </si>
  <si>
    <t xml:space="preserve">BS-2609-1982</t>
  </si>
  <si>
    <t xml:space="preserve">BS-2609-1983</t>
  </si>
  <si>
    <t xml:space="preserve">BS-2609-1984</t>
  </si>
  <si>
    <t xml:space="preserve">BS-2609-1985</t>
  </si>
  <si>
    <t xml:space="preserve">TR-2609-092</t>
  </si>
  <si>
    <t xml:space="preserve">BS-2609-1986</t>
  </si>
  <si>
    <t xml:space="preserve">BS-2609-1987</t>
  </si>
  <si>
    <t xml:space="preserve">BS-2609-1988</t>
  </si>
  <si>
    <t xml:space="preserve">BS-2609-1989</t>
  </si>
  <si>
    <t xml:space="preserve">BS-2609-1990</t>
  </si>
  <si>
    <t xml:space="preserve">TR-2609-093</t>
  </si>
  <si>
    <t xml:space="preserve">BS-2609-1991</t>
  </si>
  <si>
    <t xml:space="preserve">BS-2609-1992</t>
  </si>
  <si>
    <t xml:space="preserve">BS-2609-1993</t>
  </si>
  <si>
    <t xml:space="preserve">BS-2609-1994</t>
  </si>
  <si>
    <t xml:space="preserve">BS-2609-1995</t>
  </si>
  <si>
    <t xml:space="preserve">BS-2609-1996</t>
  </si>
  <si>
    <t xml:space="preserve">BS-2609-1997</t>
  </si>
  <si>
    <t xml:space="preserve">BS-2609-1998</t>
  </si>
  <si>
    <t xml:space="preserve">BS-2609-1999</t>
  </si>
  <si>
    <t xml:space="preserve">BS-2609-2000</t>
  </si>
  <si>
    <t xml:space="preserve">BR-2609-091</t>
  </si>
  <si>
    <t xml:space="preserve">FIL-2609-13</t>
  </si>
  <si>
    <t xml:space="preserve">Commande CF-2609-091</t>
  </si>
  <si>
    <t xml:space="preserve">BS-2609-2001</t>
  </si>
  <si>
    <t xml:space="preserve">BS-2609-2002</t>
  </si>
  <si>
    <t xml:space="preserve">BS-2609-2003</t>
  </si>
  <si>
    <t xml:space="preserve">BS-2609-2004</t>
  </si>
  <si>
    <t xml:space="preserve">BS-2609-2005</t>
  </si>
  <si>
    <t xml:space="preserve">BS-2609-2006</t>
  </si>
  <si>
    <t xml:space="preserve">BS-2609-2007</t>
  </si>
  <si>
    <t xml:space="preserve">BS-2609-2008</t>
  </si>
  <si>
    <t xml:space="preserve">BS-2609-2009</t>
  </si>
  <si>
    <t xml:space="preserve">BR-2609-092</t>
  </si>
  <si>
    <t xml:space="preserve">Commande CF-2609-092</t>
  </si>
  <si>
    <t xml:space="preserve">BS-2609-2010</t>
  </si>
  <si>
    <t xml:space="preserve">BS-2609-2011</t>
  </si>
  <si>
    <t xml:space="preserve">BS-2609-2012</t>
  </si>
  <si>
    <t xml:space="preserve">BS-2609-2013</t>
  </si>
  <si>
    <t xml:space="preserve">TR-2609-094</t>
  </si>
  <si>
    <t xml:space="preserve">BS-2609-2014</t>
  </si>
  <si>
    <t xml:space="preserve">BS-2609-2015</t>
  </si>
  <si>
    <t xml:space="preserve">BS-2609-2016</t>
  </si>
  <si>
    <t xml:space="preserve">BS-2609-2017</t>
  </si>
  <si>
    <t xml:space="preserve">BS-2609-2018</t>
  </si>
  <si>
    <t xml:space="preserve">BS-2609-2019</t>
  </si>
  <si>
    <t xml:space="preserve">BS-2609-2020</t>
  </si>
  <si>
    <t xml:space="preserve">INV-2609</t>
  </si>
  <si>
    <t xml:space="preserve">Ajustement en moins</t>
  </si>
  <si>
    <t xml:space="preserve">Inventaire du 30/09/2026</t>
  </si>
  <si>
    <t xml:space="preserve">Ajustement en plus</t>
  </si>
  <si>
    <t xml:space="preserve">Commandes fournisseurs</t>
  </si>
  <si>
    <t xml:space="preserve">Une ligne par commande et par article. Statut « En cours » tant que la marchandise n'est pas arrivée : c'est ce que l'onglet Stock appelle « en commande ».</t>
  </si>
  <si>
    <t xml:space="preserve">N° de commande</t>
  </si>
  <si>
    <t xml:space="preserve">Fournisseur</t>
  </si>
  <si>
    <t xml:space="preserve">Date prévue</t>
  </si>
  <si>
    <t xml:space="preserve">Statut</t>
  </si>
  <si>
    <t xml:space="preserve">Reçue le</t>
  </si>
  <si>
    <t xml:space="preserve">CF-2510-001</t>
  </si>
  <si>
    <t xml:space="preserve">Fournisseur EPI</t>
  </si>
  <si>
    <t xml:space="preserve">Reçue</t>
  </si>
  <si>
    <t xml:space="preserve">CF-2510-002</t>
  </si>
  <si>
    <t xml:space="preserve">Fournisseur Emballage</t>
  </si>
  <si>
    <t xml:space="preserve">CF-2510-003</t>
  </si>
  <si>
    <t xml:space="preserve">Fournisseur Visserie</t>
  </si>
  <si>
    <t xml:space="preserve">CF-2510-004</t>
  </si>
  <si>
    <t xml:space="preserve">Fournisseur Roulements</t>
  </si>
  <si>
    <t xml:space="preserve">CF-2510-005</t>
  </si>
  <si>
    <t xml:space="preserve">Fournisseur Soudure</t>
  </si>
  <si>
    <t xml:space="preserve">CF-2510-006</t>
  </si>
  <si>
    <t xml:space="preserve">Fournisseur Lubrifiants</t>
  </si>
  <si>
    <t xml:space="preserve">CF-2510-007</t>
  </si>
  <si>
    <t xml:space="preserve">CF-2510-008</t>
  </si>
  <si>
    <t xml:space="preserve">Fournisseur Abrasifs</t>
  </si>
  <si>
    <t xml:space="preserve">CF-2511-009</t>
  </si>
  <si>
    <t xml:space="preserve">CF-2511-010</t>
  </si>
  <si>
    <t xml:space="preserve">CF-2511-011</t>
  </si>
  <si>
    <t xml:space="preserve">CF-2511-012</t>
  </si>
  <si>
    <t xml:space="preserve">CF-2511-013</t>
  </si>
  <si>
    <t xml:space="preserve">CF-2511-014</t>
  </si>
  <si>
    <t xml:space="preserve">CF-2511-015</t>
  </si>
  <si>
    <t xml:space="preserve">CF-2512-016</t>
  </si>
  <si>
    <t xml:space="preserve">CF-2512-017</t>
  </si>
  <si>
    <t xml:space="preserve">CF-2512-018</t>
  </si>
  <si>
    <t xml:space="preserve">CF-2512-019</t>
  </si>
  <si>
    <t xml:space="preserve">CF-2512-020</t>
  </si>
  <si>
    <t xml:space="preserve">CF-2512-021</t>
  </si>
  <si>
    <t xml:space="preserve">CF-2512-022</t>
  </si>
  <si>
    <t xml:space="preserve">CF-2512-023</t>
  </si>
  <si>
    <t xml:space="preserve">Fournisseur Levage</t>
  </si>
  <si>
    <t xml:space="preserve">CF-2512-024</t>
  </si>
  <si>
    <t xml:space="preserve">CF-2601-025</t>
  </si>
  <si>
    <t xml:space="preserve">CF-2601-026</t>
  </si>
  <si>
    <t xml:space="preserve">CF-2601-027</t>
  </si>
  <si>
    <t xml:space="preserve">CF-2601-028</t>
  </si>
  <si>
    <t xml:space="preserve">CF-2601-029</t>
  </si>
  <si>
    <t xml:space="preserve">CF-2601-030</t>
  </si>
  <si>
    <t xml:space="preserve">CF-2601-031</t>
  </si>
  <si>
    <t xml:space="preserve">CF-2601-032</t>
  </si>
  <si>
    <t xml:space="preserve">CF-2601-033</t>
  </si>
  <si>
    <t xml:space="preserve">CF-2602-034</t>
  </si>
  <si>
    <t xml:space="preserve">CF-2602-035</t>
  </si>
  <si>
    <t xml:space="preserve">CF-2602-036</t>
  </si>
  <si>
    <t xml:space="preserve">CF-2602-037</t>
  </si>
  <si>
    <t xml:space="preserve">CF-2602-038</t>
  </si>
  <si>
    <t xml:space="preserve">CF-2602-039</t>
  </si>
  <si>
    <t xml:space="preserve">CF-2602-040</t>
  </si>
  <si>
    <t xml:space="preserve">CF-2603-041</t>
  </si>
  <si>
    <t xml:space="preserve">Commande spéciale chantier (achat dédié)</t>
  </si>
  <si>
    <t xml:space="preserve">CF-2603-042</t>
  </si>
  <si>
    <t xml:space="preserve">CF-2603-043</t>
  </si>
  <si>
    <t xml:space="preserve">CF-2603-044</t>
  </si>
  <si>
    <t xml:space="preserve">CF-2603-045</t>
  </si>
  <si>
    <t xml:space="preserve">CF-2603-046</t>
  </si>
  <si>
    <t xml:space="preserve">CF-2603-047</t>
  </si>
  <si>
    <t xml:space="preserve">CF-2603-048</t>
  </si>
  <si>
    <t xml:space="preserve">CF-2603-049</t>
  </si>
  <si>
    <t xml:space="preserve">CF-2604-050</t>
  </si>
  <si>
    <t xml:space="preserve">CF-2604-051</t>
  </si>
  <si>
    <t xml:space="preserve">CF-2604-052</t>
  </si>
  <si>
    <t xml:space="preserve">CF-2604-053</t>
  </si>
  <si>
    <t xml:space="preserve">CF-2604-054</t>
  </si>
  <si>
    <t xml:space="preserve">CF-2604-055</t>
  </si>
  <si>
    <t xml:space="preserve">CF-2604-056</t>
  </si>
  <si>
    <t xml:space="preserve">CF-2604-057</t>
  </si>
  <si>
    <t xml:space="preserve">CF-2604-058</t>
  </si>
  <si>
    <t xml:space="preserve">CF-2604-059</t>
  </si>
  <si>
    <t xml:space="preserve">CF-2605-060</t>
  </si>
  <si>
    <t xml:space="preserve">CF-2605-061</t>
  </si>
  <si>
    <t xml:space="preserve">CF-2605-062</t>
  </si>
  <si>
    <t xml:space="preserve">CF-2605-063</t>
  </si>
  <si>
    <t xml:space="preserve">CF-2605-064</t>
  </si>
  <si>
    <t xml:space="preserve">CF-2605-065</t>
  </si>
  <si>
    <t xml:space="preserve">CF-2605-066</t>
  </si>
  <si>
    <t xml:space="preserve">CF-2605-067</t>
  </si>
  <si>
    <t xml:space="preserve">CF-2606-068</t>
  </si>
  <si>
    <t xml:space="preserve">CF-2606-069</t>
  </si>
  <si>
    <t xml:space="preserve">CF-2606-070</t>
  </si>
  <si>
    <t xml:space="preserve">CF-2606-071</t>
  </si>
  <si>
    <t xml:space="preserve">CF-2606-072</t>
  </si>
  <si>
    <t xml:space="preserve">CF-2606-073</t>
  </si>
  <si>
    <t xml:space="preserve">CF-2606-074</t>
  </si>
  <si>
    <t xml:space="preserve">CF-2606-075</t>
  </si>
  <si>
    <t xml:space="preserve">CF-2607-076</t>
  </si>
  <si>
    <t xml:space="preserve">CF-2607-077</t>
  </si>
  <si>
    <t xml:space="preserve">CF-2607-078</t>
  </si>
  <si>
    <t xml:space="preserve">CF-2607-079</t>
  </si>
  <si>
    <t xml:space="preserve">CF-2607-080</t>
  </si>
  <si>
    <t xml:space="preserve">CF-2607-081</t>
  </si>
  <si>
    <t xml:space="preserve">CF-2607-082</t>
  </si>
  <si>
    <t xml:space="preserve">CF-2607-083</t>
  </si>
  <si>
    <t xml:space="preserve">CF-2608-084</t>
  </si>
  <si>
    <t xml:space="preserve">CF-2608-085</t>
  </si>
  <si>
    <t xml:space="preserve">CF-2608-086</t>
  </si>
  <si>
    <t xml:space="preserve">CF-2609-087</t>
  </si>
  <si>
    <t xml:space="preserve">CF-2609-088</t>
  </si>
  <si>
    <t xml:space="preserve">CF-2609-089</t>
  </si>
  <si>
    <t xml:space="preserve">CF-2609-090</t>
  </si>
  <si>
    <t xml:space="preserve">CF-2609-091</t>
  </si>
  <si>
    <t xml:space="preserve">CF-2609-092</t>
  </si>
  <si>
    <t xml:space="preserve">CF-2609-093</t>
  </si>
  <si>
    <t xml:space="preserve">En cours</t>
  </si>
  <si>
    <t xml:space="preserve">Passée par les Achats le 30/09 au matin</t>
  </si>
  <si>
    <t xml:space="preserve">Inventaire : ce que dit le fichier, ce que dit l'étagère</t>
  </si>
  <si>
    <t xml:space="preserve">Date de l'inventaire</t>
  </si>
  <si>
    <t xml:space="preserve">Stock dans le fichier (avant ajustement)</t>
  </si>
  <si>
    <t xml:space="preserve">Compté sur l'étagère</t>
  </si>
  <si>
    <t xml:space="preserve">Écart</t>
  </si>
  <si>
    <t xml:space="preserve">Valeur de l'écart (€)</t>
  </si>
  <si>
    <t xml:space="preserve">Ajustement saisi dans le journal</t>
  </si>
  <si>
    <t xml:space="preserve">Valeur absolue (€)</t>
  </si>
  <si>
    <t xml:space="preserve">Référence avec écart</t>
  </si>
  <si>
    <t xml:space="preserve">Références comptées</t>
  </si>
  <si>
    <t xml:space="preserve">Références avec un écart</t>
  </si>
  <si>
    <t xml:space="preserve">Part des références avec un écart</t>
  </si>
  <si>
    <t xml:space="preserve">Valeur des écarts, en absolu (€)</t>
  </si>
  <si>
    <t xml:space="preserve">Valeur des écarts, solde (€)</t>
  </si>
  <si>
    <t xml:space="preserve">Lecture : un écart se corrige par une ligne « Ajustement en plus » ou « Ajustement en moins » datée du jour de l'inventaire, dans l'onglet Mouvements. On ne retape jamais le stock.</t>
  </si>
  <si>
    <t xml:space="preserve">Stock par lot</t>
  </si>
  <si>
    <t xml:space="preserve">Pour les articles suivis par lot : une ligne par lot reçu. Le stock du lot se calcule à partir du journal (colonne « Lot ou n° de série »).</t>
  </si>
  <si>
    <t xml:space="preserve">Lot</t>
  </si>
  <si>
    <t xml:space="preserve">Date de réception</t>
  </si>
  <si>
    <t xml:space="preserve">Stock du lot</t>
  </si>
  <si>
    <t xml:space="preserve">État</t>
  </si>
  <si>
    <t xml:space="preserve">Articles : le référentiel</t>
  </si>
  <si>
    <t xml:space="preserve">Une ligne par article, une seule fois. Le point de commande vient du fichier de la vidéo sur le stock de sécurité. Délais en jours ouvrés.</t>
  </si>
  <si>
    <t xml:space="preserve">Unité</t>
  </si>
  <si>
    <t xml:space="preserve">Délai (jours ouvrés)</t>
  </si>
  <si>
    <t xml:space="preserve">Lot de commande</t>
  </si>
  <si>
    <t xml:space="preserve">Suivi</t>
  </si>
  <si>
    <t xml:space="preserve">Emplacement habituel</t>
  </si>
  <si>
    <t xml:space="preserve">Disque à tronçonner Ø125 mm</t>
  </si>
  <si>
    <t xml:space="preserve">pièce</t>
  </si>
  <si>
    <t xml:space="preserve">Aucun</t>
  </si>
  <si>
    <t xml:space="preserve">Gants de manutention taille 9</t>
  </si>
  <si>
    <t xml:space="preserve">paire</t>
  </si>
  <si>
    <t xml:space="preserve">Film étirable 500 mm</t>
  </si>
  <si>
    <t xml:space="preserve">rouleau</t>
  </si>
  <si>
    <t xml:space="preserve">Vis H M8x30 (boîte de 100)</t>
  </si>
  <si>
    <t xml:space="preserve">boîte</t>
  </si>
  <si>
    <t xml:space="preserve">Roulement 6204-2RS</t>
  </si>
  <si>
    <t xml:space="preserve">Fil MIG Ø1 mm (bobine 15 kg)</t>
  </si>
  <si>
    <t xml:space="preserve">bobine</t>
  </si>
  <si>
    <t xml:space="preserve">Huile hydraulique HVLP 46 (bidon 20 L)</t>
  </si>
  <si>
    <t xml:space="preserve">bidon</t>
  </si>
  <si>
    <t xml:space="preserve">Élingue textile 2 t, 2 m</t>
  </si>
  <si>
    <t xml:space="preserve">Listes et paramètres</t>
  </si>
  <si>
    <t xml:space="preserve">Type de mouvement</t>
  </si>
  <si>
    <t xml:space="preserve">Emplacements</t>
  </si>
  <si>
    <t xml:space="preserve">Statut de commande</t>
  </si>
  <si>
    <t xml:space="preserve">Paramètre</t>
  </si>
  <si>
    <t xml:space="preserve">Valeur</t>
  </si>
  <si>
    <t xml:space="preserve">Jours ouvrés de la période</t>
  </si>
  <si>
    <t xml:space="preserve">Date du jour (pour les retards)</t>
  </si>
  <si>
    <t xml:space="preserve">Achats</t>
  </si>
  <si>
    <t xml:space="preserve">Annulée</t>
  </si>
  <si>
    <t xml:space="preserve">Série</t>
  </si>
  <si>
    <t xml:space="preserve">Semaines de la période</t>
  </si>
  <si>
    <t xml:space="preserve">Oui / Non</t>
  </si>
  <si>
    <t xml:space="preserve">Le sens dit si le type ajoute (+1) ou retire (−1) du stock. Ajoutez un emplacement ou une personne dans sa colonne : les listes déroulantes le proposent aussitôt. Les deux premiers emplacements ont leur colonne dans l'onglet Stock ; les autres sont regroupés dans « Autres emplacements ».</t>
  </si>
</sst>
</file>

<file path=xl/styles.xml><?xml version="1.0" encoding="utf-8"?>
<styleSheet xmlns="http://schemas.openxmlformats.org/spreadsheetml/2006/main">
  <numFmts count="12">
    <numFmt numFmtId="164" formatCode="General"/>
    <numFmt numFmtId="165" formatCode="0%"/>
    <numFmt numFmtId="166" formatCode="0"/>
    <numFmt numFmtId="167" formatCode="0.0"/>
    <numFmt numFmtId="168" formatCode="#,##0"/>
    <numFmt numFmtId="169" formatCode="#,##0.00"/>
    <numFmt numFmtId="170" formatCode="General"/>
    <numFmt numFmtId="171" formatCode="0.00"/>
    <numFmt numFmtId="172" formatCode="dd/mm/yyyy"/>
    <numFmt numFmtId="173" formatCode="\+0;\-0;0"/>
    <numFmt numFmtId="174" formatCode="0.0%"/>
    <numFmt numFmtId="175" formatCode="\+#,##0.00;\-#,##0.00;0.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i val="true"/>
      <sz val="9"/>
      <color rgb="FF555555"/>
      <name val="Arial"/>
      <family val="0"/>
      <charset val="1"/>
    </font>
    <font>
      <b val="true"/>
      <sz val="10"/>
      <name val="Arial"/>
      <family val="0"/>
      <charset val="1"/>
    </font>
    <font>
      <b val="true"/>
      <sz val="10"/>
      <color rgb="FFFFFFFF"/>
      <name val="Arial"/>
      <family val="0"/>
      <charset val="1"/>
    </font>
    <font>
      <sz val="10"/>
      <color rgb="FF0000FF"/>
      <name val="Arial"/>
      <family val="0"/>
      <charset val="1"/>
    </font>
    <font>
      <sz val="10"/>
      <color rgb="FF008000"/>
      <name val="Arial"/>
      <family val="0"/>
      <charset val="1"/>
    </font>
    <font>
      <sz val="10"/>
      <name val="Arial"/>
      <family val="2"/>
    </font>
  </fonts>
  <fills count="6">
    <fill>
      <patternFill patternType="none"/>
    </fill>
    <fill>
      <patternFill patternType="gray125"/>
    </fill>
    <fill>
      <patternFill patternType="solid">
        <fgColor rgb="FF1F1F1F"/>
        <bgColor rgb="FF333300"/>
      </patternFill>
    </fill>
    <fill>
      <patternFill patternType="solid">
        <fgColor rgb="FFFFFF00"/>
        <bgColor rgb="FFFFFF00"/>
      </patternFill>
    </fill>
    <fill>
      <patternFill patternType="solid">
        <fgColor rgb="FFFCE9B2"/>
        <bgColor rgb="FFFFE699"/>
      </patternFill>
    </fill>
    <fill>
      <patternFill patternType="solid">
        <fgColor rgb="FFEDEDED"/>
        <bgColor rgb="FFFF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0" fontId="5"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71" fontId="5" fillId="0"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9" fontId="5" fillId="0" borderId="1" xfId="0" applyFont="true" applyBorder="tru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70" fontId="5" fillId="5"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72" fontId="9" fillId="3" borderId="1" xfId="0" applyFont="true" applyBorder="true" applyAlignment="false" applyProtection="false">
      <alignment horizontal="general" vertical="bottom" textRotation="0" wrapText="false" indent="0" shrinkToFit="false"/>
      <protection locked="true" hidden="false"/>
    </xf>
    <xf numFmtId="173" fontId="5" fillId="4" borderId="1" xfId="0" applyFont="true" applyBorder="true" applyAlignment="false" applyProtection="false">
      <alignment horizontal="general" vertical="bottom" textRotation="0" wrapText="false" indent="0" shrinkToFit="false"/>
      <protection locked="true" hidden="false"/>
    </xf>
    <xf numFmtId="174" fontId="5" fillId="0" borderId="1" xfId="0" applyFont="true" applyBorder="true" applyAlignment="false" applyProtection="false">
      <alignment horizontal="general" vertical="bottom" textRotation="0" wrapText="false" indent="0" shrinkToFit="false"/>
      <protection locked="true" hidden="false"/>
    </xf>
    <xf numFmtId="175" fontId="5" fillId="0" borderId="1" xfId="0" applyFont="true" applyBorder="tru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bgColor rgb="FFFFE699"/>
        </patternFill>
      </fill>
    </dxf>
    <dxf>
      <fill>
        <patternFill>
          <bgColor rgb="FFF8CBAD"/>
        </patternFill>
      </fill>
    </dxf>
    <dxf>
      <fill>
        <patternFill patternType="solid">
          <fgColor rgb="FF1F1F1F"/>
          <bgColor rgb="FF000000"/>
        </patternFill>
      </fill>
    </dxf>
    <dxf>
      <fill>
        <patternFill patternType="solid">
          <bgColor rgb="FF000000"/>
        </patternFill>
      </fill>
    </dxf>
    <dxf>
      <fill>
        <patternFill patternType="solid">
          <fgColor rgb="FF000000"/>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DEDED"/>
          <bgColor rgb="FF000000"/>
        </patternFill>
      </fill>
    </dxf>
    <dxf>
      <fill>
        <patternFill patternType="solid">
          <fgColor rgb="FF008000"/>
          <bgColor rgb="FF000000"/>
        </patternFill>
      </fill>
    </dxf>
    <dxf>
      <fill>
        <patternFill patternType="solid">
          <fgColor rgb="FFF8CBAD"/>
          <bgColor rgb="FF000000"/>
        </patternFill>
      </fill>
    </dxf>
    <dxf>
      <fill>
        <patternFill>
          <bgColor rgb="FFC6E0B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EDEDED"/>
      <rgbColor rgb="FFFFE69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0B4"/>
      <rgbColor rgb="FFFCE9B2"/>
      <rgbColor rgb="FF99CCFF"/>
      <rgbColor rgb="FFFF99CC"/>
      <rgbColor rgb="FFCC99FF"/>
      <rgbColor rgb="FFF8CBAD"/>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7.35" hidden="false" customHeight="false" outlineLevel="0" collapsed="false">
      <c r="A1" s="1" t="s">
        <v>0</v>
      </c>
    </row>
    <row r="2" customFormat="false" ht="23.85"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2"/>
    </row>
    <row r="5" customFormat="false" ht="15" hidden="false" customHeight="false" outlineLevel="0" collapsed="false">
      <c r="A5" s="4" t="s">
        <v>3</v>
      </c>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row>
    <row r="9" customFormat="false" ht="15" hidden="false" customHeight="false" outlineLevel="0" collapsed="false">
      <c r="A9" s="4" t="s">
        <v>6</v>
      </c>
    </row>
    <row r="10" customFormat="false" ht="15" hidden="false" customHeight="false" outlineLevel="0" collapsed="false">
      <c r="A10" s="2" t="s">
        <v>7</v>
      </c>
    </row>
    <row r="11" customFormat="false" ht="1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t="s">
        <v>12</v>
      </c>
    </row>
    <row r="16" customFormat="false" ht="15" hidden="false" customHeight="false" outlineLevel="0" collapsed="false">
      <c r="A16" s="2"/>
    </row>
    <row r="17" customFormat="false" ht="15" hidden="false" customHeight="false" outlineLevel="0" collapsed="false">
      <c r="A17" s="4" t="s">
        <v>13</v>
      </c>
    </row>
    <row r="18" customFormat="false" ht="15" hidden="false" customHeight="false" outlineLevel="0" collapsed="false">
      <c r="A18" s="2" t="s">
        <v>14</v>
      </c>
    </row>
    <row r="19" customFormat="false" ht="15" hidden="false" customHeight="false" outlineLevel="0" collapsed="false">
      <c r="A19" s="2" t="s">
        <v>15</v>
      </c>
    </row>
    <row r="20" customFormat="false" ht="23.85" hidden="false" customHeight="false" outlineLevel="0" collapsed="false">
      <c r="A20" s="2" t="s">
        <v>16</v>
      </c>
    </row>
    <row r="21" customFormat="false" ht="23.85" hidden="false" customHeight="false" outlineLevel="0" collapsed="false">
      <c r="A21" s="2" t="s">
        <v>17</v>
      </c>
    </row>
    <row r="22" customFormat="false" ht="15" hidden="false" customHeight="false" outlineLevel="0" collapsed="false">
      <c r="A22" s="2" t="s">
        <v>18</v>
      </c>
    </row>
    <row r="23" customFormat="false" ht="15" hidden="false" customHeight="false" outlineLevel="0" collapsed="false">
      <c r="A23" s="2" t="s">
        <v>19</v>
      </c>
    </row>
    <row r="24" customFormat="false" ht="15" hidden="false" customHeight="false" outlineLevel="0" collapsed="false">
      <c r="A24" s="2" t="s">
        <v>20</v>
      </c>
    </row>
    <row r="25" customFormat="false" ht="15" hidden="false" customHeight="false" outlineLevel="0" collapsed="false">
      <c r="A25" s="2"/>
    </row>
    <row r="26" customFormat="false" ht="15" hidden="false" customHeight="false" outlineLevel="0" collapsed="false">
      <c r="A26" s="4" t="s">
        <v>21</v>
      </c>
    </row>
    <row r="27" customFormat="false" ht="23.85" hidden="false" customHeight="false" outlineLevel="0" collapsed="false">
      <c r="A27" s="2" t="s">
        <v>22</v>
      </c>
    </row>
    <row r="28" customFormat="false" ht="15" hidden="false" customHeight="false" outlineLevel="0" collapsed="false">
      <c r="A28" s="2"/>
    </row>
    <row r="29" customFormat="false" ht="15" hidden="false" customHeight="false" outlineLevel="0" collapsed="false">
      <c r="A29" s="4" t="s">
        <v>23</v>
      </c>
    </row>
    <row r="30" customFormat="false" ht="15" hidden="false" customHeight="false" outlineLevel="0" collapsed="false">
      <c r="A30" s="2" t="s">
        <v>24</v>
      </c>
    </row>
    <row r="31" customFormat="false" ht="23.85" hidden="false" customHeight="false" outlineLevel="0" collapsed="false">
      <c r="A31" s="2" t="s">
        <v>25</v>
      </c>
    </row>
    <row r="32" customFormat="false" ht="23.85" hidden="false" customHeight="false" outlineLevel="0" collapsed="false">
      <c r="A32" s="2" t="s">
        <v>26</v>
      </c>
    </row>
    <row r="33" customFormat="false" ht="15" hidden="false" customHeight="false" outlineLevel="0" collapsed="false">
      <c r="A33" s="2"/>
    </row>
    <row r="34" customFormat="false" ht="15" hidden="false" customHeight="false" outlineLevel="0" collapsed="false">
      <c r="A34" s="4" t="s">
        <v>27</v>
      </c>
    </row>
    <row r="35" customFormat="false" ht="23.85" hidden="false" customHeight="false" outlineLevel="0" collapsed="false">
      <c r="A35" s="2" t="s">
        <v>28</v>
      </c>
    </row>
    <row r="36" customFormat="false" ht="15" hidden="false" customHeight="false" outlineLevel="0" collapsed="false">
      <c r="A36" s="3" t="s">
        <v>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52"/>
    <col collapsed="false" customWidth="true" hidden="false" outlineLevel="0" max="3" min="3" style="0" width="12"/>
    <col collapsed="false" customWidth="true" hidden="false" outlineLevel="0" max="4" min="4" style="0" width="16"/>
    <col collapsed="false" customWidth="true" hidden="false" outlineLevel="0" max="5" min="5" style="0" width="10"/>
    <col collapsed="false" customWidth="true" hidden="false" outlineLevel="0" max="6" min="6" style="0" width="11"/>
    <col collapsed="false" customWidth="true" hidden="false" outlineLevel="0" max="7" min="7" style="0" width="12"/>
  </cols>
  <sheetData>
    <row r="1" customFormat="false" ht="17.35" hidden="false" customHeight="false" outlineLevel="0" collapsed="false">
      <c r="A1" s="5" t="s">
        <v>30</v>
      </c>
    </row>
    <row r="2" customFormat="false" ht="15" hidden="false" customHeight="false" outlineLevel="0" collapsed="false">
      <c r="A2" s="6" t="s">
        <v>31</v>
      </c>
    </row>
    <row r="4" customFormat="false" ht="30" hidden="false" customHeight="true" outlineLevel="0" collapsed="false">
      <c r="A4" s="7" t="s">
        <v>32</v>
      </c>
      <c r="B4" s="7" t="s">
        <v>33</v>
      </c>
      <c r="C4" s="7" t="s">
        <v>34</v>
      </c>
      <c r="D4" s="7" t="s">
        <v>35</v>
      </c>
      <c r="E4" s="7" t="s">
        <v>36</v>
      </c>
      <c r="F4" s="7" t="s">
        <v>37</v>
      </c>
      <c r="G4" s="7" t="s">
        <v>38</v>
      </c>
    </row>
    <row r="5" customFormat="false" ht="30" hidden="false" customHeight="true" outlineLevel="0" collapsed="false">
      <c r="A5" s="8" t="s">
        <v>39</v>
      </c>
      <c r="B5" s="9" t="s">
        <v>40</v>
      </c>
      <c r="C5" s="10"/>
      <c r="D5" s="11" t="n">
        <f aca="false">Inventaire!D109</f>
        <v>0.625</v>
      </c>
      <c r="E5" s="10" t="n">
        <v>0.05</v>
      </c>
      <c r="F5" s="12" t="str">
        <f aca="false">IF(C5="","",IF(C5&gt;$E$5,"Oui","Non"))</f>
        <v/>
      </c>
      <c r="G5" s="12" t="str">
        <f aca="false">IF(D5="","",IF(D5&gt;$E$5,"Oui","Non"))</f>
        <v>Oui</v>
      </c>
    </row>
    <row r="6" customFormat="false" ht="30" hidden="false" customHeight="true" outlineLevel="0" collapsed="false">
      <c r="A6" s="8" t="s">
        <v>41</v>
      </c>
      <c r="B6" s="9" t="s">
        <v>42</v>
      </c>
      <c r="C6" s="13"/>
      <c r="D6" s="14" t="n">
        <v>3</v>
      </c>
      <c r="E6" s="13" t="n">
        <v>2</v>
      </c>
      <c r="F6" s="12" t="str">
        <f aca="false">IF(OR(C6="",C7="",C8=""),"",IF(AND(C6&gt;=$E$6,OR(C7=$E$7,C8=$E$8)),"Oui","Non"))</f>
        <v/>
      </c>
      <c r="G6" s="12" t="str">
        <f aca="false">IF(OR(D6="",D7="",D8=""),"",IF(AND(D6&gt;=$E$6,OR(D7=$E$7,D8=$E$8)),"Oui","Non"))</f>
        <v>Oui</v>
      </c>
    </row>
    <row r="7" customFormat="false" ht="30" hidden="false" customHeight="true" outlineLevel="0" collapsed="false">
      <c r="A7" s="9"/>
      <c r="B7" s="9" t="s">
        <v>43</v>
      </c>
      <c r="C7" s="15"/>
      <c r="D7" s="16" t="s">
        <v>44</v>
      </c>
      <c r="E7" s="15" t="s">
        <v>44</v>
      </c>
      <c r="F7" s="17"/>
      <c r="G7" s="17"/>
    </row>
    <row r="8" customFormat="false" ht="30" hidden="false" customHeight="true" outlineLevel="0" collapsed="false">
      <c r="A8" s="9"/>
      <c r="B8" s="9" t="s">
        <v>45</v>
      </c>
      <c r="C8" s="15"/>
      <c r="D8" s="16" t="s">
        <v>46</v>
      </c>
      <c r="E8" s="15" t="s">
        <v>46</v>
      </c>
      <c r="F8" s="17"/>
      <c r="G8" s="17"/>
    </row>
    <row r="9" customFormat="false" ht="30" hidden="false" customHeight="true" outlineLevel="0" collapsed="false">
      <c r="A9" s="8" t="s">
        <v>47</v>
      </c>
      <c r="B9" s="9" t="s">
        <v>48</v>
      </c>
      <c r="C9" s="13"/>
      <c r="D9" s="14" t="n">
        <f aca="false">COUNTA(Listes!$D$3:$D$20)</f>
        <v>2</v>
      </c>
      <c r="E9" s="13" t="n">
        <v>2</v>
      </c>
      <c r="F9" s="12" t="str">
        <f aca="false">IF(C9="","",IF(C9&gt;=$E$9,"Oui","Non"))</f>
        <v/>
      </c>
      <c r="G9" s="12" t="str">
        <f aca="false">IF(D9="","",IF(D9&gt;=$E$9,"Oui","Non"))</f>
        <v>Oui</v>
      </c>
    </row>
    <row r="10" customFormat="false" ht="30" hidden="false" customHeight="true" outlineLevel="0" collapsed="false">
      <c r="A10" s="8" t="s">
        <v>49</v>
      </c>
      <c r="B10" s="9" t="s">
        <v>50</v>
      </c>
      <c r="C10" s="13"/>
      <c r="D10" s="14" t="n">
        <f aca="false">COUNTIF(Articles!$I$5:$I$304,"Lot")+COUNTIF(Articles!$I$5:$I$304,"Série")</f>
        <v>2</v>
      </c>
      <c r="E10" s="13" t="n">
        <v>1</v>
      </c>
      <c r="F10" s="12" t="str">
        <f aca="false">IF(C10="","",IF(C10&gt;=$E$10,"Oui","Non"))</f>
        <v/>
      </c>
      <c r="G10" s="12" t="str">
        <f aca="false">IF(D10="","",IF(D10&gt;=$E$10,"Oui","Non"))</f>
        <v>Oui</v>
      </c>
    </row>
    <row r="11" customFormat="false" ht="30" hidden="false" customHeight="true" outlineLevel="0" collapsed="false">
      <c r="A11" s="8" t="s">
        <v>51</v>
      </c>
      <c r="B11" s="9" t="s">
        <v>52</v>
      </c>
      <c r="C11" s="13"/>
      <c r="D11" s="14" t="n">
        <f aca="false">ROUND(COUNTA(Mouvements!$A$2:$A$5000)/Listes!$J$5,0)</f>
        <v>26</v>
      </c>
      <c r="E11" s="17"/>
      <c r="F11" s="12" t="str">
        <f aca="false">IF(C14="","",IF(C14&gt;=$E$14,"Oui","Non"))</f>
        <v/>
      </c>
      <c r="G11" s="12" t="str">
        <f aca="false">IF(D14="","",IF(D14&gt;=$E$14,"Oui","Non"))</f>
        <v>Non</v>
      </c>
    </row>
    <row r="12" customFormat="false" ht="30" hidden="false" customHeight="true" outlineLevel="0" collapsed="false">
      <c r="A12" s="9"/>
      <c r="B12" s="9" t="s">
        <v>53</v>
      </c>
      <c r="C12" s="13"/>
      <c r="D12" s="14" t="n">
        <v>30</v>
      </c>
      <c r="E12" s="17"/>
      <c r="F12" s="17"/>
      <c r="G12" s="17"/>
    </row>
    <row r="13" customFormat="false" ht="30" hidden="false" customHeight="true" outlineLevel="0" collapsed="false">
      <c r="A13" s="9"/>
      <c r="B13" s="9" t="s">
        <v>54</v>
      </c>
      <c r="C13" s="18"/>
      <c r="D13" s="19" t="n">
        <v>1</v>
      </c>
      <c r="E13" s="17"/>
      <c r="F13" s="17"/>
      <c r="G13" s="17"/>
    </row>
    <row r="14" customFormat="false" ht="30" hidden="false" customHeight="true" outlineLevel="0" collapsed="false">
      <c r="A14" s="9"/>
      <c r="B14" s="9" t="s">
        <v>55</v>
      </c>
      <c r="C14" s="20" t="str">
        <f aca="false">IF(OR(C11="",C12="",C13=""),"",C11*C12/3600+C13)</f>
        <v/>
      </c>
      <c r="D14" s="20" t="n">
        <f aca="false">IF(OR(D11="",D12="",D13=""),"",D11*D12/3600+D13)</f>
        <v>1.21666666666667</v>
      </c>
      <c r="E14" s="18" t="n">
        <v>2</v>
      </c>
      <c r="F14" s="17"/>
      <c r="G14" s="17"/>
    </row>
    <row r="15" customFormat="false" ht="30" hidden="false" customHeight="true" outlineLevel="0" collapsed="false">
      <c r="A15" s="9"/>
      <c r="B15" s="9" t="s">
        <v>56</v>
      </c>
      <c r="C15" s="21"/>
      <c r="D15" s="22" t="n">
        <v>35</v>
      </c>
      <c r="E15" s="17"/>
      <c r="F15" s="17"/>
      <c r="G15" s="17"/>
    </row>
    <row r="16" customFormat="false" ht="30" hidden="false" customHeight="true" outlineLevel="0" collapsed="false">
      <c r="A16" s="9"/>
      <c r="B16" s="9" t="s">
        <v>57</v>
      </c>
      <c r="C16" s="23" t="str">
        <f aca="false">IF(OR(C14="",C15=""),"",C14*52/12*C15)</f>
        <v/>
      </c>
      <c r="D16" s="23" t="n">
        <f aca="false">IF(OR(D14="",D15=""),"",D14*52/12*D15)</f>
        <v>184.527777777778</v>
      </c>
      <c r="E16" s="17"/>
      <c r="F16" s="17"/>
      <c r="G16" s="17"/>
    </row>
    <row r="18" customFormat="false" ht="17.35" hidden="false" customHeight="false" outlineLevel="0" collapsed="false">
      <c r="A18" s="24" t="s">
        <v>58</v>
      </c>
      <c r="F18" s="25" t="str">
        <f aca="false">IF(COUNTIF(F5:F11,"Oui")+COUNTIF(F5:F11,"Non")&lt;5,"",COUNTIF(F5:F11,"Oui"))</f>
        <v/>
      </c>
      <c r="G18" s="25" t="n">
        <f aca="false">IF(COUNTIF(G5:G11,"Oui")+COUNTIF(G5:G11,"Non")&lt;5,"",COUNTIF(G5:G11,"Oui"))</f>
        <v>4</v>
      </c>
    </row>
    <row r="19" customFormat="false" ht="33.75" hidden="false" customHeight="true" outlineLevel="0" collapsed="false">
      <c r="A19" s="24" t="s">
        <v>59</v>
      </c>
      <c r="B19" s="26" t="str">
        <f aca="false">IF(F18="","Répondez aux 5 signes pour obtenir le conseil.",IF(F18&lt;=1,"Gardez Excel, mais construisez-le comme ce fichier : journal des mouvements, commandes en cours, inventaire tracé.",IF(F18&lt;=3,"Mettez ce fichier en place maintenant, et testez un logiciel gratuit en parallèle sur une dizaine de références.","Passez à un logiciel de gestion de stock. Commencez par une offre gratuite ou un essai : le comparatif est sur la page du fichier.")))</f>
        <v>Répondez aux 5 signes pour obtenir le conseil.</v>
      </c>
      <c r="C19" s="26"/>
      <c r="D19" s="26"/>
      <c r="E19" s="26"/>
      <c r="F19" s="26"/>
      <c r="G19" s="26"/>
    </row>
    <row r="20" customFormat="false" ht="33.75" hidden="false" customHeight="true" outlineLevel="0" collapsed="false">
      <c r="A20" s="27" t="s">
        <v>60</v>
      </c>
      <c r="B20" s="28" t="str">
        <f aca="false">IF(G18="","Répondez aux 5 signes pour obtenir le conseil.",IF(G18&lt;=1,"Gardez Excel, mais construisez-le comme ce fichier : journal des mouvements, commandes en cours, inventaire tracé.",IF(G18&lt;=3,"Mettez ce fichier en place maintenant, et testez un logiciel gratuit en parallèle sur une dizaine de références.","Passez à un logiciel de gestion de stock. Commencez par une offre gratuite ou un essai : le comparatif est sur la page du fichier.")))</f>
        <v>Passez à un logiciel de gestion de stock. Commencez par une offre gratuite ou un essai : le comparatif est sur la page du fichier.</v>
      </c>
      <c r="C20" s="28"/>
      <c r="D20" s="28"/>
      <c r="E20" s="28"/>
      <c r="F20" s="28"/>
      <c r="G20" s="28"/>
    </row>
    <row r="22" customFormat="false" ht="42" hidden="false" customHeight="true" outlineLevel="0" collapsed="false">
      <c r="A22" s="29" t="s">
        <v>61</v>
      </c>
      <c r="B22" s="29"/>
      <c r="C22" s="29"/>
      <c r="D22" s="29"/>
      <c r="E22" s="29"/>
      <c r="F22" s="29"/>
      <c r="G22" s="29"/>
    </row>
  </sheetData>
  <mergeCells count="3">
    <mergeCell ref="B19:G19"/>
    <mergeCell ref="B20:G20"/>
    <mergeCell ref="A22:G22"/>
  </mergeCells>
  <conditionalFormatting sqref="F5:G11">
    <cfRule type="expression" priority="2" aboveAverage="0" equalAverage="0" bottom="0" percent="0" rank="0" text="" dxfId="0">
      <formula>F5="Oui"</formula>
    </cfRule>
  </conditionalFormatting>
  <dataValidations count="1">
    <dataValidation allowBlank="true" errorStyle="stop" operator="between" showDropDown="false" showErrorMessage="false" showInputMessage="false" sqref="C7:C8 E7:E8" type="list">
      <formula1>Listes!$J$6:$J$7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4" min="3" style="0" width="10"/>
    <col collapsed="false" customWidth="true" hidden="false" outlineLevel="0" max="5" min="5" style="0" width="9"/>
    <col collapsed="false" customWidth="true" hidden="false" outlineLevel="0" max="6" min="6" style="0" width="11"/>
    <col collapsed="false" customWidth="true" hidden="false" outlineLevel="0" max="7" min="7" style="0" width="10"/>
    <col collapsed="false" customWidth="true" hidden="false" outlineLevel="0" max="8" min="8" style="0" width="11"/>
    <col collapsed="false" customWidth="true" hidden="false" outlineLevel="0" max="9" min="9" style="0" width="10"/>
    <col collapsed="false" customWidth="true" hidden="false" outlineLevel="0" max="10" min="10" style="0" width="14"/>
    <col collapsed="false" customWidth="true" hidden="false" outlineLevel="0" max="11" min="11" style="0" width="10"/>
    <col collapsed="false" customWidth="true" hidden="false" outlineLevel="0" max="12" min="12" style="0" width="13"/>
    <col collapsed="false" customWidth="true" hidden="false" outlineLevel="0" max="14" min="13" style="0" width="11"/>
    <col collapsed="false" customWidth="true" hidden="false" outlineLevel="0" max="15" min="15" style="0" width="12"/>
    <col collapsed="false" customWidth="true" hidden="false" outlineLevel="0" max="16" min="16" style="0" width="26"/>
  </cols>
  <sheetData>
    <row r="1" customFormat="false" ht="17.35" hidden="false" customHeight="false" outlineLevel="0" collapsed="false">
      <c r="A1" s="5" t="s">
        <v>62</v>
      </c>
    </row>
    <row r="2" customFormat="false" ht="15" hidden="false" customHeight="false" outlineLevel="0" collapsed="false">
      <c r="A2" s="6" t="s">
        <v>63</v>
      </c>
    </row>
    <row r="3" customFormat="false" ht="15" hidden="false" customHeight="false" outlineLevel="0" collapsed="false">
      <c r="A3" s="24" t="s">
        <v>64</v>
      </c>
      <c r="B3" s="30" t="n">
        <f aca="false">SUM(O5:O304)</f>
        <v>1731.8</v>
      </c>
    </row>
    <row r="4" customFormat="false" ht="43.5" hidden="false" customHeight="true" outlineLevel="0" collapsed="false">
      <c r="A4" s="7" t="s">
        <v>65</v>
      </c>
      <c r="B4" s="7" t="s">
        <v>66</v>
      </c>
      <c r="C4" s="7" t="str">
        <f aca="false">Listes!$D$3</f>
        <v>Magasin</v>
      </c>
      <c r="D4" s="7" t="str">
        <f aca="false">Listes!$D$4</f>
        <v>Atelier</v>
      </c>
      <c r="E4" s="7" t="s">
        <v>67</v>
      </c>
      <c r="F4" s="7" t="s">
        <v>68</v>
      </c>
      <c r="G4" s="7" t="s">
        <v>69</v>
      </c>
      <c r="H4" s="7" t="s">
        <v>70</v>
      </c>
      <c r="I4" s="7" t="s">
        <v>71</v>
      </c>
      <c r="J4" s="7" t="s">
        <v>72</v>
      </c>
      <c r="K4" s="7" t="s">
        <v>73</v>
      </c>
      <c r="L4" s="7" t="s">
        <v>74</v>
      </c>
      <c r="M4" s="7" t="s">
        <v>75</v>
      </c>
      <c r="N4" s="7" t="s">
        <v>76</v>
      </c>
      <c r="O4" s="7" t="s">
        <v>77</v>
      </c>
      <c r="P4" s="7" t="s">
        <v>78</v>
      </c>
    </row>
    <row r="5" customFormat="false" ht="15" hidden="false" customHeight="false" outlineLevel="0" collapsed="false">
      <c r="A5" s="16" t="str">
        <f aca="false">IF(Articles!A5="","",Articles!A5)</f>
        <v>DT125</v>
      </c>
      <c r="B5" s="16" t="str">
        <f aca="false">IF(A5="","",Articles!B5)</f>
        <v>Disque à tronçonner Ø125 mm</v>
      </c>
      <c r="C5" s="17" t="n">
        <f aca="false">IF(A5="","",SUMIFS(Mouvements!$J$2:$J$5000,Mouvements!$D$2:$D$5000,A5,Mouvements!$F$2:$F$5000,C$4))</f>
        <v>40</v>
      </c>
      <c r="D5" s="17" t="n">
        <f aca="false">IF(A5="","",SUMIFS(Mouvements!$J$2:$J$5000,Mouvements!$D$2:$D$5000,A5,Mouvements!$F$2:$F$5000,D$4))</f>
        <v>22</v>
      </c>
      <c r="E5" s="31" t="n">
        <f aca="false">IF(A5="","",SUMIFS(Mouvements!$J$2:$J$5000,Mouvements!$D$2:$D$5000,A5))</f>
        <v>62</v>
      </c>
      <c r="F5" s="17" t="n">
        <f aca="false">IF(A5="","",E5-C5-D5)</f>
        <v>0</v>
      </c>
      <c r="G5" s="17" t="n">
        <f aca="false">IF(A5="","",SUMIFS(Commandes!$E$5:$E$1004,Commandes!$D$5:$D$1004,A5,Commandes!$G$5:$G$1004,"En cours"))</f>
        <v>0</v>
      </c>
      <c r="H5" s="17" t="n">
        <f aca="false">IF(A5="","",E5+G5)</f>
        <v>62</v>
      </c>
      <c r="I5" s="16" t="n">
        <f aca="false">IF(A5="","",Articles!F5)</f>
        <v>81</v>
      </c>
      <c r="J5" s="32" t="str">
        <f aca="false">IF(A5="","",IF(E5&lt;=I5,IF(H5&lt;=I5,"Commander","Déjà commandé"),"OK"))</f>
        <v>Commander</v>
      </c>
      <c r="K5" s="17" t="n">
        <f aca="false">IF(J5="Commander",Articles!G5,"")</f>
        <v>140</v>
      </c>
      <c r="L5" s="33" t="n">
        <f aca="false">IF(A5="","",(SUMIFS(Mouvements!$H$2:$H$5000,Mouvements!$D$2:$D$5000,A5,Mouvements!$C$2:$C$5000,"Sortie")-SUMIFS(Mouvements!$H$2:$H$5000,Mouvements!$D$2:$D$5000,A5,Mouvements!$C$2:$C$5000,"Retour"))/Listes!$J$3)</f>
        <v>7.82758620689655</v>
      </c>
      <c r="M5" s="34" t="n">
        <f aca="false">IF(OR(A5="",L5=""),"",IF(L5&gt;0,E5/L5,""))</f>
        <v>7.92070484581498</v>
      </c>
      <c r="N5" s="35" t="n">
        <f aca="false">IF(A5="","",Articles!H5)</f>
        <v>2.4</v>
      </c>
      <c r="O5" s="36" t="n">
        <f aca="false">IF(A5="","",E5*N5)</f>
        <v>148.8</v>
      </c>
      <c r="P5" s="17" t="str">
        <f aca="false">IF(A5="","",IF(E5&lt;0,"Stock négatif : un mouvement manque",IF(F5&lt;&gt;0,"Stock sur un autre emplacement","")))</f>
        <v/>
      </c>
    </row>
    <row r="6" customFormat="false" ht="15" hidden="false" customHeight="false" outlineLevel="0" collapsed="false">
      <c r="A6" s="16" t="str">
        <f aca="false">IF(Articles!A6="","",Articles!A6)</f>
        <v>GA09</v>
      </c>
      <c r="B6" s="16" t="str">
        <f aca="false">IF(A6="","",Articles!B6)</f>
        <v>Gants de manutention taille 9</v>
      </c>
      <c r="C6" s="17" t="n">
        <f aca="false">IF(A6="","",SUMIFS(Mouvements!$J$2:$J$5000,Mouvements!$D$2:$D$5000,A6,Mouvements!$F$2:$F$5000,C$4))</f>
        <v>52</v>
      </c>
      <c r="D6" s="17" t="n">
        <f aca="false">IF(A6="","",SUMIFS(Mouvements!$J$2:$J$5000,Mouvements!$D$2:$D$5000,A6,Mouvements!$F$2:$F$5000,D$4))</f>
        <v>0</v>
      </c>
      <c r="E6" s="31" t="n">
        <f aca="false">IF(A6="","",SUMIFS(Mouvements!$J$2:$J$5000,Mouvements!$D$2:$D$5000,A6))</f>
        <v>52</v>
      </c>
      <c r="F6" s="17" t="n">
        <f aca="false">IF(A6="","",E6-C6-D6)</f>
        <v>0</v>
      </c>
      <c r="G6" s="17" t="n">
        <f aca="false">IF(A6="","",SUMIFS(Commandes!$E$5:$E$1004,Commandes!$D$5:$D$1004,A6,Commandes!$G$5:$G$1004,"En cours"))</f>
        <v>0</v>
      </c>
      <c r="H6" s="17" t="n">
        <f aca="false">IF(A6="","",E6+G6)</f>
        <v>52</v>
      </c>
      <c r="I6" s="16" t="n">
        <f aca="false">IF(A6="","",Articles!F6)</f>
        <v>43</v>
      </c>
      <c r="J6" s="32" t="str">
        <f aca="false">IF(A6="","",IF(E6&lt;=I6,IF(H6&lt;=I6,"Commander","Déjà commandé"),"OK"))</f>
        <v>OK</v>
      </c>
      <c r="K6" s="17" t="str">
        <f aca="false">IF(J6="Commander",Articles!G6,"")</f>
        <v/>
      </c>
      <c r="L6" s="33" t="n">
        <f aca="false">IF(A6="","",(SUMIFS(Mouvements!$H$2:$H$5000,Mouvements!$D$2:$D$5000,A6,Mouvements!$C$2:$C$5000,"Sortie")-SUMIFS(Mouvements!$H$2:$H$5000,Mouvements!$D$2:$D$5000,A6,Mouvements!$C$2:$C$5000,"Retour"))/Listes!$J$3)</f>
        <v>5.60775862068966</v>
      </c>
      <c r="M6" s="34" t="n">
        <f aca="false">IF(OR(A6="",L6=""),"",IF(L6&gt;0,E6/L6,""))</f>
        <v>9.2728670253651</v>
      </c>
      <c r="N6" s="35" t="n">
        <f aca="false">IF(A6="","",Articles!H6)</f>
        <v>4.8</v>
      </c>
      <c r="O6" s="36" t="n">
        <f aca="false">IF(A6="","",E6*N6)</f>
        <v>249.6</v>
      </c>
      <c r="P6" s="17" t="str">
        <f aca="false">IF(A6="","",IF(E6&lt;0,"Stock négatif : un mouvement manque",IF(F6&lt;&gt;0,"Stock sur un autre emplacement","")))</f>
        <v/>
      </c>
    </row>
    <row r="7" customFormat="false" ht="15" hidden="false" customHeight="false" outlineLevel="0" collapsed="false">
      <c r="A7" s="16" t="str">
        <f aca="false">IF(Articles!A7="","",Articles!A7)</f>
        <v>FS500</v>
      </c>
      <c r="B7" s="16" t="str">
        <f aca="false">IF(A7="","",Articles!B7)</f>
        <v>Film étirable 500 mm</v>
      </c>
      <c r="C7" s="17" t="n">
        <f aca="false">IF(A7="","",SUMIFS(Mouvements!$J$2:$J$5000,Mouvements!$D$2:$D$5000,A7,Mouvements!$F$2:$F$5000,C$4))</f>
        <v>20</v>
      </c>
      <c r="D7" s="17" t="n">
        <f aca="false">IF(A7="","",SUMIFS(Mouvements!$J$2:$J$5000,Mouvements!$D$2:$D$5000,A7,Mouvements!$F$2:$F$5000,D$4))</f>
        <v>0</v>
      </c>
      <c r="E7" s="31" t="n">
        <f aca="false">IF(A7="","",SUMIFS(Mouvements!$J$2:$J$5000,Mouvements!$D$2:$D$5000,A7))</f>
        <v>20</v>
      </c>
      <c r="F7" s="17" t="n">
        <f aca="false">IF(A7="","",E7-C7-D7)</f>
        <v>0</v>
      </c>
      <c r="G7" s="17" t="n">
        <f aca="false">IF(A7="","",SUMIFS(Commandes!$E$5:$E$1004,Commandes!$D$5:$D$1004,A7,Commandes!$G$5:$G$1004,"En cours"))</f>
        <v>50</v>
      </c>
      <c r="H7" s="17" t="n">
        <f aca="false">IF(A7="","",E7+G7)</f>
        <v>70</v>
      </c>
      <c r="I7" s="16" t="n">
        <f aca="false">IF(A7="","",Articles!F7)</f>
        <v>24</v>
      </c>
      <c r="J7" s="32" t="str">
        <f aca="false">IF(A7="","",IF(E7&lt;=I7,IF(H7&lt;=I7,"Commander","Déjà commandé"),"OK"))</f>
        <v>Déjà commandé</v>
      </c>
      <c r="K7" s="17" t="str">
        <f aca="false">IF(J7="Commander",Articles!G7,"")</f>
        <v/>
      </c>
      <c r="L7" s="33" t="n">
        <f aca="false">IF(A7="","",(SUMIFS(Mouvements!$H$2:$H$5000,Mouvements!$D$2:$D$5000,A7,Mouvements!$C$2:$C$5000,"Sortie")-SUMIFS(Mouvements!$H$2:$H$5000,Mouvements!$D$2:$D$5000,A7,Mouvements!$C$2:$C$5000,"Retour"))/Listes!$J$3)</f>
        <v>2.875</v>
      </c>
      <c r="M7" s="34" t="n">
        <f aca="false">IF(OR(A7="",L7=""),"",IF(L7&gt;0,E7/L7,""))</f>
        <v>6.95652173913044</v>
      </c>
      <c r="N7" s="35" t="n">
        <f aca="false">IF(A7="","",Articles!H7)</f>
        <v>9.5</v>
      </c>
      <c r="O7" s="36" t="n">
        <f aca="false">IF(A7="","",E7*N7)</f>
        <v>190</v>
      </c>
      <c r="P7" s="17" t="str">
        <f aca="false">IF(A7="","",IF(E7&lt;0,"Stock négatif : un mouvement manque",IF(F7&lt;&gt;0,"Stock sur un autre emplacement","")))</f>
        <v/>
      </c>
    </row>
    <row r="8" customFormat="false" ht="15" hidden="false" customHeight="false" outlineLevel="0" collapsed="false">
      <c r="A8" s="16" t="str">
        <f aca="false">IF(Articles!A8="","",Articles!A8)</f>
        <v>BO830</v>
      </c>
      <c r="B8" s="16" t="str">
        <f aca="false">IF(A8="","",Articles!B8)</f>
        <v>Vis H M8x30 (boîte de 100)</v>
      </c>
      <c r="C8" s="17" t="n">
        <f aca="false">IF(A8="","",SUMIFS(Mouvements!$J$2:$J$5000,Mouvements!$D$2:$D$5000,A8,Mouvements!$F$2:$F$5000,C$4))</f>
        <v>18</v>
      </c>
      <c r="D8" s="17" t="n">
        <f aca="false">IF(A8="","",SUMIFS(Mouvements!$J$2:$J$5000,Mouvements!$D$2:$D$5000,A8,Mouvements!$F$2:$F$5000,D$4))</f>
        <v>0</v>
      </c>
      <c r="E8" s="31" t="n">
        <f aca="false">IF(A8="","",SUMIFS(Mouvements!$J$2:$J$5000,Mouvements!$D$2:$D$5000,A8))</f>
        <v>18</v>
      </c>
      <c r="F8" s="17" t="n">
        <f aca="false">IF(A8="","",E8-C8-D8)</f>
        <v>0</v>
      </c>
      <c r="G8" s="17" t="n">
        <f aca="false">IF(A8="","",SUMIFS(Commandes!$E$5:$E$1004,Commandes!$D$5:$D$1004,A8,Commandes!$G$5:$G$1004,"En cours"))</f>
        <v>0</v>
      </c>
      <c r="H8" s="17" t="n">
        <f aca="false">IF(A8="","",E8+G8)</f>
        <v>18</v>
      </c>
      <c r="I8" s="16" t="n">
        <f aca="false">IF(A8="","",Articles!F8)</f>
        <v>11</v>
      </c>
      <c r="J8" s="32" t="str">
        <f aca="false">IF(A8="","",IF(E8&lt;=I8,IF(H8&lt;=I8,"Commander","Déjà commandé"),"OK"))</f>
        <v>OK</v>
      </c>
      <c r="K8" s="17" t="str">
        <f aca="false">IF(J8="Commander",Articles!G8,"")</f>
        <v/>
      </c>
      <c r="L8" s="33" t="n">
        <f aca="false">IF(A8="","",(SUMIFS(Mouvements!$H$2:$H$5000,Mouvements!$D$2:$D$5000,A8,Mouvements!$C$2:$C$5000,"Sortie")-SUMIFS(Mouvements!$H$2:$H$5000,Mouvements!$D$2:$D$5000,A8,Mouvements!$C$2:$C$5000,"Retour"))/Listes!$J$3)</f>
        <v>1.30603448275862</v>
      </c>
      <c r="M8" s="34" t="n">
        <f aca="false">IF(OR(A8="",L8=""),"",IF(L8&gt;0,E8/L8,""))</f>
        <v>13.7821782178218</v>
      </c>
      <c r="N8" s="35" t="n">
        <f aca="false">IF(A8="","",Articles!H8)</f>
        <v>7.9</v>
      </c>
      <c r="O8" s="36" t="n">
        <f aca="false">IF(A8="","",E8*N8)</f>
        <v>142.2</v>
      </c>
      <c r="P8" s="17" t="str">
        <f aca="false">IF(A8="","",IF(E8&lt;0,"Stock négatif : un mouvement manque",IF(F8&lt;&gt;0,"Stock sur un autre emplacement","")))</f>
        <v/>
      </c>
    </row>
    <row r="9" customFormat="false" ht="15" hidden="false" customHeight="false" outlineLevel="0" collapsed="false">
      <c r="A9" s="16" t="str">
        <f aca="false">IF(Articles!A9="","",Articles!A9)</f>
        <v>RL6204</v>
      </c>
      <c r="B9" s="16" t="str">
        <f aca="false">IF(A9="","",Articles!B9)</f>
        <v>Roulement 6204-2RS</v>
      </c>
      <c r="C9" s="17" t="n">
        <f aca="false">IF(A9="","",SUMIFS(Mouvements!$J$2:$J$5000,Mouvements!$D$2:$D$5000,A9,Mouvements!$F$2:$F$5000,C$4))</f>
        <v>21</v>
      </c>
      <c r="D9" s="17" t="n">
        <f aca="false">IF(A9="","",SUMIFS(Mouvements!$J$2:$J$5000,Mouvements!$D$2:$D$5000,A9,Mouvements!$F$2:$F$5000,D$4))</f>
        <v>0</v>
      </c>
      <c r="E9" s="31" t="n">
        <f aca="false">IF(A9="","",SUMIFS(Mouvements!$J$2:$J$5000,Mouvements!$D$2:$D$5000,A9))</f>
        <v>21</v>
      </c>
      <c r="F9" s="17" t="n">
        <f aca="false">IF(A9="","",E9-C9-D9)</f>
        <v>0</v>
      </c>
      <c r="G9" s="17" t="n">
        <f aca="false">IF(A9="","",SUMIFS(Commandes!$E$5:$E$1004,Commandes!$D$5:$D$1004,A9,Commandes!$G$5:$G$1004,"En cours"))</f>
        <v>0</v>
      </c>
      <c r="H9" s="17" t="n">
        <f aca="false">IF(A9="","",E9+G9)</f>
        <v>21</v>
      </c>
      <c r="I9" s="16" t="n">
        <f aca="false">IF(A9="","",Articles!F9)</f>
        <v>21</v>
      </c>
      <c r="J9" s="32" t="str">
        <f aca="false">IF(A9="","",IF(E9&lt;=I9,IF(H9&lt;=I9,"Commander","Déjà commandé"),"OK"))</f>
        <v>Commander</v>
      </c>
      <c r="K9" s="17" t="n">
        <f aca="false">IF(J9="Commander",Articles!G9,"")</f>
        <v>24</v>
      </c>
      <c r="L9" s="33" t="n">
        <f aca="false">IF(A9="","",(SUMIFS(Mouvements!$H$2:$H$5000,Mouvements!$D$2:$D$5000,A9,Mouvements!$C$2:$C$5000,"Sortie")-SUMIFS(Mouvements!$H$2:$H$5000,Mouvements!$D$2:$D$5000,A9,Mouvements!$C$2:$C$5000,"Retour"))/Listes!$J$3)</f>
        <v>1.14655172413793</v>
      </c>
      <c r="M9" s="34" t="n">
        <f aca="false">IF(OR(A9="",L9=""),"",IF(L9&gt;0,E9/L9,""))</f>
        <v>18.3157894736842</v>
      </c>
      <c r="N9" s="35" t="n">
        <f aca="false">IF(A9="","",Articles!H9)</f>
        <v>6.2</v>
      </c>
      <c r="O9" s="36" t="n">
        <f aca="false">IF(A9="","",E9*N9)</f>
        <v>130.2</v>
      </c>
      <c r="P9" s="17" t="str">
        <f aca="false">IF(A9="","",IF(E9&lt;0,"Stock négatif : un mouvement manque",IF(F9&lt;&gt;0,"Stock sur un autre emplacement","")))</f>
        <v/>
      </c>
    </row>
    <row r="10" customFormat="false" ht="15" hidden="false" customHeight="false" outlineLevel="0" collapsed="false">
      <c r="A10" s="16" t="str">
        <f aca="false">IF(Articles!A10="","",Articles!A10)</f>
        <v>FIL10</v>
      </c>
      <c r="B10" s="16" t="str">
        <f aca="false">IF(A10="","",Articles!B10)</f>
        <v>Fil MIG Ø1 mm (bobine 15 kg)</v>
      </c>
      <c r="C10" s="17" t="n">
        <f aca="false">IF(A10="","",SUMIFS(Mouvements!$J$2:$J$5000,Mouvements!$D$2:$D$5000,A10,Mouvements!$F$2:$F$5000,C$4))</f>
        <v>7</v>
      </c>
      <c r="D10" s="17" t="n">
        <f aca="false">IF(A10="","",SUMIFS(Mouvements!$J$2:$J$5000,Mouvements!$D$2:$D$5000,A10,Mouvements!$F$2:$F$5000,D$4))</f>
        <v>0</v>
      </c>
      <c r="E10" s="31" t="n">
        <f aca="false">IF(A10="","",SUMIFS(Mouvements!$J$2:$J$5000,Mouvements!$D$2:$D$5000,A10))</f>
        <v>7</v>
      </c>
      <c r="F10" s="17" t="n">
        <f aca="false">IF(A10="","",E10-C10-D10)</f>
        <v>0</v>
      </c>
      <c r="G10" s="17" t="n">
        <f aca="false">IF(A10="","",SUMIFS(Commandes!$E$5:$E$1004,Commandes!$D$5:$D$1004,A10,Commandes!$G$5:$G$1004,"En cours"))</f>
        <v>0</v>
      </c>
      <c r="H10" s="17" t="n">
        <f aca="false">IF(A10="","",E10+G10)</f>
        <v>7</v>
      </c>
      <c r="I10" s="16" t="n">
        <f aca="false">IF(A10="","",Articles!F10)</f>
        <v>7</v>
      </c>
      <c r="J10" s="32" t="str">
        <f aca="false">IF(A10="","",IF(E10&lt;=I10,IF(H10&lt;=I10,"Commander","Déjà commandé"),"OK"))</f>
        <v>Commander</v>
      </c>
      <c r="K10" s="17" t="n">
        <f aca="false">IF(J10="Commander",Articles!G10,"")</f>
        <v>5</v>
      </c>
      <c r="L10" s="33" t="n">
        <f aca="false">IF(A10="","",(SUMIFS(Mouvements!$H$2:$H$5000,Mouvements!$D$2:$D$5000,A10,Mouvements!$C$2:$C$5000,"Sortie")-SUMIFS(Mouvements!$H$2:$H$5000,Mouvements!$D$2:$D$5000,A10,Mouvements!$C$2:$C$5000,"Retour"))/Listes!$J$3)</f>
        <v>0.28448275862069</v>
      </c>
      <c r="M10" s="34" t="n">
        <f aca="false">IF(OR(A10="",L10=""),"",IF(L10&gt;0,E10/L10,""))</f>
        <v>24.6060606060606</v>
      </c>
      <c r="N10" s="35" t="n">
        <f aca="false">IF(A10="","",Articles!H10)</f>
        <v>64</v>
      </c>
      <c r="O10" s="36" t="n">
        <f aca="false">IF(A10="","",E10*N10)</f>
        <v>448</v>
      </c>
      <c r="P10" s="17" t="str">
        <f aca="false">IF(A10="","",IF(E10&lt;0,"Stock négatif : un mouvement manque",IF(F10&lt;&gt;0,"Stock sur un autre emplacement","")))</f>
        <v/>
      </c>
    </row>
    <row r="11" customFormat="false" ht="15" hidden="false" customHeight="false" outlineLevel="0" collapsed="false">
      <c r="A11" s="16" t="str">
        <f aca="false">IF(Articles!A11="","",Articles!A11)</f>
        <v>HV46</v>
      </c>
      <c r="B11" s="16" t="str">
        <f aca="false">IF(A11="","",Articles!B11)</f>
        <v>Huile hydraulique HVLP 46 (bidon 20 L)</v>
      </c>
      <c r="C11" s="17" t="n">
        <f aca="false">IF(A11="","",SUMIFS(Mouvements!$J$2:$J$5000,Mouvements!$D$2:$D$5000,A11,Mouvements!$F$2:$F$5000,C$4))</f>
        <v>4</v>
      </c>
      <c r="D11" s="17" t="n">
        <f aca="false">IF(A11="","",SUMIFS(Mouvements!$J$2:$J$5000,Mouvements!$D$2:$D$5000,A11,Mouvements!$F$2:$F$5000,D$4))</f>
        <v>0</v>
      </c>
      <c r="E11" s="31" t="n">
        <f aca="false">IF(A11="","",SUMIFS(Mouvements!$J$2:$J$5000,Mouvements!$D$2:$D$5000,A11))</f>
        <v>4</v>
      </c>
      <c r="F11" s="17" t="n">
        <f aca="false">IF(A11="","",E11-C11-D11)</f>
        <v>0</v>
      </c>
      <c r="G11" s="17" t="n">
        <f aca="false">IF(A11="","",SUMIFS(Commandes!$E$5:$E$1004,Commandes!$D$5:$D$1004,A11,Commandes!$G$5:$G$1004,"En cours"))</f>
        <v>0</v>
      </c>
      <c r="H11" s="17" t="n">
        <f aca="false">IF(A11="","",E11+G11)</f>
        <v>4</v>
      </c>
      <c r="I11" s="16" t="n">
        <f aca="false">IF(A11="","",Articles!F11)</f>
        <v>5</v>
      </c>
      <c r="J11" s="32" t="str">
        <f aca="false">IF(A11="","",IF(E11&lt;=I11,IF(H11&lt;=I11,"Commander","Déjà commandé"),"OK"))</f>
        <v>Commander</v>
      </c>
      <c r="K11" s="17" t="n">
        <f aca="false">IF(J11="Commander",Articles!G11,"")</f>
        <v>3</v>
      </c>
      <c r="L11" s="33" t="n">
        <f aca="false">IF(A11="","",(SUMIFS(Mouvements!$H$2:$H$5000,Mouvements!$D$2:$D$5000,A11,Mouvements!$C$2:$C$5000,"Sortie")-SUMIFS(Mouvements!$H$2:$H$5000,Mouvements!$D$2:$D$5000,A11,Mouvements!$C$2:$C$5000,"Retour"))/Listes!$J$3)</f>
        <v>0.228448275862069</v>
      </c>
      <c r="M11" s="34" t="n">
        <f aca="false">IF(OR(A11="",L11=""),"",IF(L11&gt;0,E11/L11,""))</f>
        <v>17.5094339622642</v>
      </c>
      <c r="N11" s="35" t="n">
        <f aca="false">IF(A11="","",Articles!H11)</f>
        <v>78</v>
      </c>
      <c r="O11" s="36" t="n">
        <f aca="false">IF(A11="","",E11*N11)</f>
        <v>312</v>
      </c>
      <c r="P11" s="17" t="str">
        <f aca="false">IF(A11="","",IF(E11&lt;0,"Stock négatif : un mouvement manque",IF(F11&lt;&gt;0,"Stock sur un autre emplacement","")))</f>
        <v/>
      </c>
    </row>
    <row r="12" customFormat="false" ht="15" hidden="false" customHeight="false" outlineLevel="0" collapsed="false">
      <c r="A12" s="16" t="str">
        <f aca="false">IF(Articles!A12="","",Articles!A12)</f>
        <v>EL2T</v>
      </c>
      <c r="B12" s="16" t="str">
        <f aca="false">IF(A12="","",Articles!B12)</f>
        <v>Élingue textile 2 t, 2 m</v>
      </c>
      <c r="C12" s="17" t="n">
        <f aca="false">IF(A12="","",SUMIFS(Mouvements!$J$2:$J$5000,Mouvements!$D$2:$D$5000,A12,Mouvements!$F$2:$F$5000,C$4))</f>
        <v>6</v>
      </c>
      <c r="D12" s="17" t="n">
        <f aca="false">IF(A12="","",SUMIFS(Mouvements!$J$2:$J$5000,Mouvements!$D$2:$D$5000,A12,Mouvements!$F$2:$F$5000,D$4))</f>
        <v>0</v>
      </c>
      <c r="E12" s="31" t="n">
        <f aca="false">IF(A12="","",SUMIFS(Mouvements!$J$2:$J$5000,Mouvements!$D$2:$D$5000,A12))</f>
        <v>6</v>
      </c>
      <c r="F12" s="17" t="n">
        <f aca="false">IF(A12="","",E12-C12-D12)</f>
        <v>0</v>
      </c>
      <c r="G12" s="17" t="n">
        <f aca="false">IF(A12="","",SUMIFS(Commandes!$E$5:$E$1004,Commandes!$D$5:$D$1004,A12,Commandes!$G$5:$G$1004,"En cours"))</f>
        <v>0</v>
      </c>
      <c r="H12" s="17" t="n">
        <f aca="false">IF(A12="","",E12+G12)</f>
        <v>6</v>
      </c>
      <c r="I12" s="16" t="n">
        <f aca="false">IF(A12="","",Articles!F12)</f>
        <v>5</v>
      </c>
      <c r="J12" s="32" t="str">
        <f aca="false">IF(A12="","",IF(E12&lt;=I12,IF(H12&lt;=I12,"Commander","Déjà commandé"),"OK"))</f>
        <v>OK</v>
      </c>
      <c r="K12" s="17" t="str">
        <f aca="false">IF(J12="Commander",Articles!G12,"")</f>
        <v/>
      </c>
      <c r="L12" s="33" t="n">
        <f aca="false">IF(A12="","",(SUMIFS(Mouvements!$H$2:$H$5000,Mouvements!$D$2:$D$5000,A12,Mouvements!$C$2:$C$5000,"Sortie")-SUMIFS(Mouvements!$H$2:$H$5000,Mouvements!$D$2:$D$5000,A12,Mouvements!$C$2:$C$5000,"Retour"))/Listes!$J$3)</f>
        <v>0.103448275862069</v>
      </c>
      <c r="M12" s="34" t="n">
        <f aca="false">IF(OR(A12="",L12=""),"",IF(L12&gt;0,E12/L12,""))</f>
        <v>58</v>
      </c>
      <c r="N12" s="35" t="n">
        <f aca="false">IF(A12="","",Articles!H12)</f>
        <v>18.5</v>
      </c>
      <c r="O12" s="36" t="n">
        <f aca="false">IF(A12="","",E12*N12)</f>
        <v>111</v>
      </c>
      <c r="P12" s="17" t="str">
        <f aca="false">IF(A12="","",IF(E12&lt;0,"Stock négatif : un mouvement manque",IF(F12&lt;&gt;0,"Stock sur un autre emplacement","")))</f>
        <v/>
      </c>
    </row>
    <row r="13" customFormat="false" ht="15" hidden="false" customHeight="false" outlineLevel="0" collapsed="false">
      <c r="A13" s="16" t="str">
        <f aca="false">IF(Articles!A13="","",Articles!A13)</f>
        <v/>
      </c>
      <c r="B13" s="16" t="str">
        <f aca="false">IF(A13="","",Articles!B13)</f>
        <v/>
      </c>
      <c r="C13" s="17" t="str">
        <f aca="false">IF(A13="","",SUMIFS(Mouvements!$J$2:$J$5000,Mouvements!$D$2:$D$5000,A13,Mouvements!$F$2:$F$5000,C$4))</f>
        <v/>
      </c>
      <c r="D13" s="17" t="str">
        <f aca="false">IF(A13="","",SUMIFS(Mouvements!$J$2:$J$5000,Mouvements!$D$2:$D$5000,A13,Mouvements!$F$2:$F$5000,D$4))</f>
        <v/>
      </c>
      <c r="E13" s="31" t="str">
        <f aca="false">IF(A13="","",SUMIFS(Mouvements!$J$2:$J$5000,Mouvements!$D$2:$D$5000,A13))</f>
        <v/>
      </c>
      <c r="F13" s="17" t="str">
        <f aca="false">IF(A13="","",E13-C13-D13)</f>
        <v/>
      </c>
      <c r="G13" s="17" t="str">
        <f aca="false">IF(A13="","",SUMIFS(Commandes!$E$5:$E$1004,Commandes!$D$5:$D$1004,A13,Commandes!$G$5:$G$1004,"En cours"))</f>
        <v/>
      </c>
      <c r="H13" s="17" t="str">
        <f aca="false">IF(A13="","",E13+G13)</f>
        <v/>
      </c>
      <c r="I13" s="16" t="str">
        <f aca="false">IF(A13="","",Articles!F13)</f>
        <v/>
      </c>
      <c r="J13" s="32" t="str">
        <f aca="false">IF(A13="","",IF(E13&lt;=I13,IF(H13&lt;=I13,"Commander","Déjà commandé"),"OK"))</f>
        <v/>
      </c>
      <c r="K13" s="17" t="str">
        <f aca="false">IF(J13="Commander",Articles!G13,"")</f>
        <v/>
      </c>
      <c r="L13" s="33" t="str">
        <f aca="false">IF(A13="","",(SUMIFS(Mouvements!$H$2:$H$5000,Mouvements!$D$2:$D$5000,A13,Mouvements!$C$2:$C$5000,"Sortie")-SUMIFS(Mouvements!$H$2:$H$5000,Mouvements!$D$2:$D$5000,A13,Mouvements!$C$2:$C$5000,"Retour"))/Listes!$J$3)</f>
        <v/>
      </c>
      <c r="M13" s="34" t="str">
        <f aca="false">IF(OR(A13="",L13=""),"",IF(L13&gt;0,E13/L13,""))</f>
        <v/>
      </c>
      <c r="N13" s="35" t="str">
        <f aca="false">IF(A13="","",Articles!H13)</f>
        <v/>
      </c>
      <c r="O13" s="36" t="str">
        <f aca="false">IF(A13="","",E13*N13)</f>
        <v/>
      </c>
      <c r="P13" s="17" t="str">
        <f aca="false">IF(A13="","",IF(E13&lt;0,"Stock négatif : un mouvement manque",IF(F13&lt;&gt;0,"Stock sur un autre emplacement","")))</f>
        <v/>
      </c>
    </row>
    <row r="14" customFormat="false" ht="15" hidden="false" customHeight="false" outlineLevel="0" collapsed="false">
      <c r="A14" s="16" t="str">
        <f aca="false">IF(Articles!A14="","",Articles!A14)</f>
        <v/>
      </c>
      <c r="B14" s="16" t="str">
        <f aca="false">IF(A14="","",Articles!B14)</f>
        <v/>
      </c>
      <c r="C14" s="17" t="str">
        <f aca="false">IF(A14="","",SUMIFS(Mouvements!$J$2:$J$5000,Mouvements!$D$2:$D$5000,A14,Mouvements!$F$2:$F$5000,C$4))</f>
        <v/>
      </c>
      <c r="D14" s="17" t="str">
        <f aca="false">IF(A14="","",SUMIFS(Mouvements!$J$2:$J$5000,Mouvements!$D$2:$D$5000,A14,Mouvements!$F$2:$F$5000,D$4))</f>
        <v/>
      </c>
      <c r="E14" s="31" t="str">
        <f aca="false">IF(A14="","",SUMIFS(Mouvements!$J$2:$J$5000,Mouvements!$D$2:$D$5000,A14))</f>
        <v/>
      </c>
      <c r="F14" s="17" t="str">
        <f aca="false">IF(A14="","",E14-C14-D14)</f>
        <v/>
      </c>
      <c r="G14" s="17" t="str">
        <f aca="false">IF(A14="","",SUMIFS(Commandes!$E$5:$E$1004,Commandes!$D$5:$D$1004,A14,Commandes!$G$5:$G$1004,"En cours"))</f>
        <v/>
      </c>
      <c r="H14" s="17" t="str">
        <f aca="false">IF(A14="","",E14+G14)</f>
        <v/>
      </c>
      <c r="I14" s="16" t="str">
        <f aca="false">IF(A14="","",Articles!F14)</f>
        <v/>
      </c>
      <c r="J14" s="32" t="str">
        <f aca="false">IF(A14="","",IF(E14&lt;=I14,IF(H14&lt;=I14,"Commander","Déjà commandé"),"OK"))</f>
        <v/>
      </c>
      <c r="K14" s="17" t="str">
        <f aca="false">IF(J14="Commander",Articles!G14,"")</f>
        <v/>
      </c>
      <c r="L14" s="33" t="str">
        <f aca="false">IF(A14="","",(SUMIFS(Mouvements!$H$2:$H$5000,Mouvements!$D$2:$D$5000,A14,Mouvements!$C$2:$C$5000,"Sortie")-SUMIFS(Mouvements!$H$2:$H$5000,Mouvements!$D$2:$D$5000,A14,Mouvements!$C$2:$C$5000,"Retour"))/Listes!$J$3)</f>
        <v/>
      </c>
      <c r="M14" s="34" t="str">
        <f aca="false">IF(OR(A14="",L14=""),"",IF(L14&gt;0,E14/L14,""))</f>
        <v/>
      </c>
      <c r="N14" s="35" t="str">
        <f aca="false">IF(A14="","",Articles!H14)</f>
        <v/>
      </c>
      <c r="O14" s="36" t="str">
        <f aca="false">IF(A14="","",E14*N14)</f>
        <v/>
      </c>
      <c r="P14" s="17" t="str">
        <f aca="false">IF(A14="","",IF(E14&lt;0,"Stock négatif : un mouvement manque",IF(F14&lt;&gt;0,"Stock sur un autre emplacement","")))</f>
        <v/>
      </c>
    </row>
    <row r="15" customFormat="false" ht="15" hidden="false" customHeight="false" outlineLevel="0" collapsed="false">
      <c r="A15" s="16" t="str">
        <f aca="false">IF(Articles!A15="","",Articles!A15)</f>
        <v/>
      </c>
      <c r="B15" s="16" t="str">
        <f aca="false">IF(A15="","",Articles!B15)</f>
        <v/>
      </c>
      <c r="C15" s="17" t="str">
        <f aca="false">IF(A15="","",SUMIFS(Mouvements!$J$2:$J$5000,Mouvements!$D$2:$D$5000,A15,Mouvements!$F$2:$F$5000,C$4))</f>
        <v/>
      </c>
      <c r="D15" s="17" t="str">
        <f aca="false">IF(A15="","",SUMIFS(Mouvements!$J$2:$J$5000,Mouvements!$D$2:$D$5000,A15,Mouvements!$F$2:$F$5000,D$4))</f>
        <v/>
      </c>
      <c r="E15" s="31" t="str">
        <f aca="false">IF(A15="","",SUMIFS(Mouvements!$J$2:$J$5000,Mouvements!$D$2:$D$5000,A15))</f>
        <v/>
      </c>
      <c r="F15" s="17" t="str">
        <f aca="false">IF(A15="","",E15-C15-D15)</f>
        <v/>
      </c>
      <c r="G15" s="17" t="str">
        <f aca="false">IF(A15="","",SUMIFS(Commandes!$E$5:$E$1004,Commandes!$D$5:$D$1004,A15,Commandes!$G$5:$G$1004,"En cours"))</f>
        <v/>
      </c>
      <c r="H15" s="17" t="str">
        <f aca="false">IF(A15="","",E15+G15)</f>
        <v/>
      </c>
      <c r="I15" s="16" t="str">
        <f aca="false">IF(A15="","",Articles!F15)</f>
        <v/>
      </c>
      <c r="J15" s="32" t="str">
        <f aca="false">IF(A15="","",IF(E15&lt;=I15,IF(H15&lt;=I15,"Commander","Déjà commandé"),"OK"))</f>
        <v/>
      </c>
      <c r="K15" s="17" t="str">
        <f aca="false">IF(J15="Commander",Articles!G15,"")</f>
        <v/>
      </c>
      <c r="L15" s="33" t="str">
        <f aca="false">IF(A15="","",(SUMIFS(Mouvements!$H$2:$H$5000,Mouvements!$D$2:$D$5000,A15,Mouvements!$C$2:$C$5000,"Sortie")-SUMIFS(Mouvements!$H$2:$H$5000,Mouvements!$D$2:$D$5000,A15,Mouvements!$C$2:$C$5000,"Retour"))/Listes!$J$3)</f>
        <v/>
      </c>
      <c r="M15" s="34" t="str">
        <f aca="false">IF(OR(A15="",L15=""),"",IF(L15&gt;0,E15/L15,""))</f>
        <v/>
      </c>
      <c r="N15" s="35" t="str">
        <f aca="false">IF(A15="","",Articles!H15)</f>
        <v/>
      </c>
      <c r="O15" s="36" t="str">
        <f aca="false">IF(A15="","",E15*N15)</f>
        <v/>
      </c>
      <c r="P15" s="17" t="str">
        <f aca="false">IF(A15="","",IF(E15&lt;0,"Stock négatif : un mouvement manque",IF(F15&lt;&gt;0,"Stock sur un autre emplacement","")))</f>
        <v/>
      </c>
    </row>
    <row r="16" customFormat="false" ht="15" hidden="false" customHeight="false" outlineLevel="0" collapsed="false">
      <c r="A16" s="16" t="str">
        <f aca="false">IF(Articles!A16="","",Articles!A16)</f>
        <v/>
      </c>
      <c r="B16" s="16" t="str">
        <f aca="false">IF(A16="","",Articles!B16)</f>
        <v/>
      </c>
      <c r="C16" s="17" t="str">
        <f aca="false">IF(A16="","",SUMIFS(Mouvements!$J$2:$J$5000,Mouvements!$D$2:$D$5000,A16,Mouvements!$F$2:$F$5000,C$4))</f>
        <v/>
      </c>
      <c r="D16" s="17" t="str">
        <f aca="false">IF(A16="","",SUMIFS(Mouvements!$J$2:$J$5000,Mouvements!$D$2:$D$5000,A16,Mouvements!$F$2:$F$5000,D$4))</f>
        <v/>
      </c>
      <c r="E16" s="31" t="str">
        <f aca="false">IF(A16="","",SUMIFS(Mouvements!$J$2:$J$5000,Mouvements!$D$2:$D$5000,A16))</f>
        <v/>
      </c>
      <c r="F16" s="17" t="str">
        <f aca="false">IF(A16="","",E16-C16-D16)</f>
        <v/>
      </c>
      <c r="G16" s="17" t="str">
        <f aca="false">IF(A16="","",SUMIFS(Commandes!$E$5:$E$1004,Commandes!$D$5:$D$1004,A16,Commandes!$G$5:$G$1004,"En cours"))</f>
        <v/>
      </c>
      <c r="H16" s="17" t="str">
        <f aca="false">IF(A16="","",E16+G16)</f>
        <v/>
      </c>
      <c r="I16" s="16" t="str">
        <f aca="false">IF(A16="","",Articles!F16)</f>
        <v/>
      </c>
      <c r="J16" s="32" t="str">
        <f aca="false">IF(A16="","",IF(E16&lt;=I16,IF(H16&lt;=I16,"Commander","Déjà commandé"),"OK"))</f>
        <v/>
      </c>
      <c r="K16" s="17" t="str">
        <f aca="false">IF(J16="Commander",Articles!G16,"")</f>
        <v/>
      </c>
      <c r="L16" s="33" t="str">
        <f aca="false">IF(A16="","",(SUMIFS(Mouvements!$H$2:$H$5000,Mouvements!$D$2:$D$5000,A16,Mouvements!$C$2:$C$5000,"Sortie")-SUMIFS(Mouvements!$H$2:$H$5000,Mouvements!$D$2:$D$5000,A16,Mouvements!$C$2:$C$5000,"Retour"))/Listes!$J$3)</f>
        <v/>
      </c>
      <c r="M16" s="34" t="str">
        <f aca="false">IF(OR(A16="",L16=""),"",IF(L16&gt;0,E16/L16,""))</f>
        <v/>
      </c>
      <c r="N16" s="35" t="str">
        <f aca="false">IF(A16="","",Articles!H16)</f>
        <v/>
      </c>
      <c r="O16" s="36" t="str">
        <f aca="false">IF(A16="","",E16*N16)</f>
        <v/>
      </c>
      <c r="P16" s="17" t="str">
        <f aca="false">IF(A16="","",IF(E16&lt;0,"Stock négatif : un mouvement manque",IF(F16&lt;&gt;0,"Stock sur un autre emplacement","")))</f>
        <v/>
      </c>
    </row>
    <row r="17" customFormat="false" ht="15" hidden="false" customHeight="false" outlineLevel="0" collapsed="false">
      <c r="A17" s="16" t="str">
        <f aca="false">IF(Articles!A17="","",Articles!A17)</f>
        <v/>
      </c>
      <c r="B17" s="16" t="str">
        <f aca="false">IF(A17="","",Articles!B17)</f>
        <v/>
      </c>
      <c r="C17" s="17" t="str">
        <f aca="false">IF(A17="","",SUMIFS(Mouvements!$J$2:$J$5000,Mouvements!$D$2:$D$5000,A17,Mouvements!$F$2:$F$5000,C$4))</f>
        <v/>
      </c>
      <c r="D17" s="17" t="str">
        <f aca="false">IF(A17="","",SUMIFS(Mouvements!$J$2:$J$5000,Mouvements!$D$2:$D$5000,A17,Mouvements!$F$2:$F$5000,D$4))</f>
        <v/>
      </c>
      <c r="E17" s="31" t="str">
        <f aca="false">IF(A17="","",SUMIFS(Mouvements!$J$2:$J$5000,Mouvements!$D$2:$D$5000,A17))</f>
        <v/>
      </c>
      <c r="F17" s="17" t="str">
        <f aca="false">IF(A17="","",E17-C17-D17)</f>
        <v/>
      </c>
      <c r="G17" s="17" t="str">
        <f aca="false">IF(A17="","",SUMIFS(Commandes!$E$5:$E$1004,Commandes!$D$5:$D$1004,A17,Commandes!$G$5:$G$1004,"En cours"))</f>
        <v/>
      </c>
      <c r="H17" s="17" t="str">
        <f aca="false">IF(A17="","",E17+G17)</f>
        <v/>
      </c>
      <c r="I17" s="16" t="str">
        <f aca="false">IF(A17="","",Articles!F17)</f>
        <v/>
      </c>
      <c r="J17" s="32" t="str">
        <f aca="false">IF(A17="","",IF(E17&lt;=I17,IF(H17&lt;=I17,"Commander","Déjà commandé"),"OK"))</f>
        <v/>
      </c>
      <c r="K17" s="17" t="str">
        <f aca="false">IF(J17="Commander",Articles!G17,"")</f>
        <v/>
      </c>
      <c r="L17" s="33" t="str">
        <f aca="false">IF(A17="","",(SUMIFS(Mouvements!$H$2:$H$5000,Mouvements!$D$2:$D$5000,A17,Mouvements!$C$2:$C$5000,"Sortie")-SUMIFS(Mouvements!$H$2:$H$5000,Mouvements!$D$2:$D$5000,A17,Mouvements!$C$2:$C$5000,"Retour"))/Listes!$J$3)</f>
        <v/>
      </c>
      <c r="M17" s="34" t="str">
        <f aca="false">IF(OR(A17="",L17=""),"",IF(L17&gt;0,E17/L17,""))</f>
        <v/>
      </c>
      <c r="N17" s="35" t="str">
        <f aca="false">IF(A17="","",Articles!H17)</f>
        <v/>
      </c>
      <c r="O17" s="36" t="str">
        <f aca="false">IF(A17="","",E17*N17)</f>
        <v/>
      </c>
      <c r="P17" s="17" t="str">
        <f aca="false">IF(A17="","",IF(E17&lt;0,"Stock négatif : un mouvement manque",IF(F17&lt;&gt;0,"Stock sur un autre emplacement","")))</f>
        <v/>
      </c>
    </row>
    <row r="18" customFormat="false" ht="15" hidden="false" customHeight="false" outlineLevel="0" collapsed="false">
      <c r="A18" s="16" t="str">
        <f aca="false">IF(Articles!A18="","",Articles!A18)</f>
        <v/>
      </c>
      <c r="B18" s="16" t="str">
        <f aca="false">IF(A18="","",Articles!B18)</f>
        <v/>
      </c>
      <c r="C18" s="17" t="str">
        <f aca="false">IF(A18="","",SUMIFS(Mouvements!$J$2:$J$5000,Mouvements!$D$2:$D$5000,A18,Mouvements!$F$2:$F$5000,C$4))</f>
        <v/>
      </c>
      <c r="D18" s="17" t="str">
        <f aca="false">IF(A18="","",SUMIFS(Mouvements!$J$2:$J$5000,Mouvements!$D$2:$D$5000,A18,Mouvements!$F$2:$F$5000,D$4))</f>
        <v/>
      </c>
      <c r="E18" s="31" t="str">
        <f aca="false">IF(A18="","",SUMIFS(Mouvements!$J$2:$J$5000,Mouvements!$D$2:$D$5000,A18))</f>
        <v/>
      </c>
      <c r="F18" s="17" t="str">
        <f aca="false">IF(A18="","",E18-C18-D18)</f>
        <v/>
      </c>
      <c r="G18" s="17" t="str">
        <f aca="false">IF(A18="","",SUMIFS(Commandes!$E$5:$E$1004,Commandes!$D$5:$D$1004,A18,Commandes!$G$5:$G$1004,"En cours"))</f>
        <v/>
      </c>
      <c r="H18" s="17" t="str">
        <f aca="false">IF(A18="","",E18+G18)</f>
        <v/>
      </c>
      <c r="I18" s="16" t="str">
        <f aca="false">IF(A18="","",Articles!F18)</f>
        <v/>
      </c>
      <c r="J18" s="32" t="str">
        <f aca="false">IF(A18="","",IF(E18&lt;=I18,IF(H18&lt;=I18,"Commander","Déjà commandé"),"OK"))</f>
        <v/>
      </c>
      <c r="K18" s="17" t="str">
        <f aca="false">IF(J18="Commander",Articles!G18,"")</f>
        <v/>
      </c>
      <c r="L18" s="33" t="str">
        <f aca="false">IF(A18="","",(SUMIFS(Mouvements!$H$2:$H$5000,Mouvements!$D$2:$D$5000,A18,Mouvements!$C$2:$C$5000,"Sortie")-SUMIFS(Mouvements!$H$2:$H$5000,Mouvements!$D$2:$D$5000,A18,Mouvements!$C$2:$C$5000,"Retour"))/Listes!$J$3)</f>
        <v/>
      </c>
      <c r="M18" s="34" t="str">
        <f aca="false">IF(OR(A18="",L18=""),"",IF(L18&gt;0,E18/L18,""))</f>
        <v/>
      </c>
      <c r="N18" s="35" t="str">
        <f aca="false">IF(A18="","",Articles!H18)</f>
        <v/>
      </c>
      <c r="O18" s="36" t="str">
        <f aca="false">IF(A18="","",E18*N18)</f>
        <v/>
      </c>
      <c r="P18" s="17" t="str">
        <f aca="false">IF(A18="","",IF(E18&lt;0,"Stock négatif : un mouvement manque",IF(F18&lt;&gt;0,"Stock sur un autre emplacement","")))</f>
        <v/>
      </c>
    </row>
    <row r="19" customFormat="false" ht="15" hidden="false" customHeight="false" outlineLevel="0" collapsed="false">
      <c r="A19" s="16" t="str">
        <f aca="false">IF(Articles!A19="","",Articles!A19)</f>
        <v/>
      </c>
      <c r="B19" s="16" t="str">
        <f aca="false">IF(A19="","",Articles!B19)</f>
        <v/>
      </c>
      <c r="C19" s="17" t="str">
        <f aca="false">IF(A19="","",SUMIFS(Mouvements!$J$2:$J$5000,Mouvements!$D$2:$D$5000,A19,Mouvements!$F$2:$F$5000,C$4))</f>
        <v/>
      </c>
      <c r="D19" s="17" t="str">
        <f aca="false">IF(A19="","",SUMIFS(Mouvements!$J$2:$J$5000,Mouvements!$D$2:$D$5000,A19,Mouvements!$F$2:$F$5000,D$4))</f>
        <v/>
      </c>
      <c r="E19" s="31" t="str">
        <f aca="false">IF(A19="","",SUMIFS(Mouvements!$J$2:$J$5000,Mouvements!$D$2:$D$5000,A19))</f>
        <v/>
      </c>
      <c r="F19" s="17" t="str">
        <f aca="false">IF(A19="","",E19-C19-D19)</f>
        <v/>
      </c>
      <c r="G19" s="17" t="str">
        <f aca="false">IF(A19="","",SUMIFS(Commandes!$E$5:$E$1004,Commandes!$D$5:$D$1004,A19,Commandes!$G$5:$G$1004,"En cours"))</f>
        <v/>
      </c>
      <c r="H19" s="17" t="str">
        <f aca="false">IF(A19="","",E19+G19)</f>
        <v/>
      </c>
      <c r="I19" s="16" t="str">
        <f aca="false">IF(A19="","",Articles!F19)</f>
        <v/>
      </c>
      <c r="J19" s="32" t="str">
        <f aca="false">IF(A19="","",IF(E19&lt;=I19,IF(H19&lt;=I19,"Commander","Déjà commandé"),"OK"))</f>
        <v/>
      </c>
      <c r="K19" s="17" t="str">
        <f aca="false">IF(J19="Commander",Articles!G19,"")</f>
        <v/>
      </c>
      <c r="L19" s="33" t="str">
        <f aca="false">IF(A19="","",(SUMIFS(Mouvements!$H$2:$H$5000,Mouvements!$D$2:$D$5000,A19,Mouvements!$C$2:$C$5000,"Sortie")-SUMIFS(Mouvements!$H$2:$H$5000,Mouvements!$D$2:$D$5000,A19,Mouvements!$C$2:$C$5000,"Retour"))/Listes!$J$3)</f>
        <v/>
      </c>
      <c r="M19" s="34" t="str">
        <f aca="false">IF(OR(A19="",L19=""),"",IF(L19&gt;0,E19/L19,""))</f>
        <v/>
      </c>
      <c r="N19" s="35" t="str">
        <f aca="false">IF(A19="","",Articles!H19)</f>
        <v/>
      </c>
      <c r="O19" s="36" t="str">
        <f aca="false">IF(A19="","",E19*N19)</f>
        <v/>
      </c>
      <c r="P19" s="17" t="str">
        <f aca="false">IF(A19="","",IF(E19&lt;0,"Stock négatif : un mouvement manque",IF(F19&lt;&gt;0,"Stock sur un autre emplacement","")))</f>
        <v/>
      </c>
    </row>
    <row r="20" customFormat="false" ht="15" hidden="false" customHeight="false" outlineLevel="0" collapsed="false">
      <c r="A20" s="16" t="str">
        <f aca="false">IF(Articles!A20="","",Articles!A20)</f>
        <v/>
      </c>
      <c r="B20" s="16" t="str">
        <f aca="false">IF(A20="","",Articles!B20)</f>
        <v/>
      </c>
      <c r="C20" s="17" t="str">
        <f aca="false">IF(A20="","",SUMIFS(Mouvements!$J$2:$J$5000,Mouvements!$D$2:$D$5000,A20,Mouvements!$F$2:$F$5000,C$4))</f>
        <v/>
      </c>
      <c r="D20" s="17" t="str">
        <f aca="false">IF(A20="","",SUMIFS(Mouvements!$J$2:$J$5000,Mouvements!$D$2:$D$5000,A20,Mouvements!$F$2:$F$5000,D$4))</f>
        <v/>
      </c>
      <c r="E20" s="31" t="str">
        <f aca="false">IF(A20="","",SUMIFS(Mouvements!$J$2:$J$5000,Mouvements!$D$2:$D$5000,A20))</f>
        <v/>
      </c>
      <c r="F20" s="17" t="str">
        <f aca="false">IF(A20="","",E20-C20-D20)</f>
        <v/>
      </c>
      <c r="G20" s="17" t="str">
        <f aca="false">IF(A20="","",SUMIFS(Commandes!$E$5:$E$1004,Commandes!$D$5:$D$1004,A20,Commandes!$G$5:$G$1004,"En cours"))</f>
        <v/>
      </c>
      <c r="H20" s="17" t="str">
        <f aca="false">IF(A20="","",E20+G20)</f>
        <v/>
      </c>
      <c r="I20" s="16" t="str">
        <f aca="false">IF(A20="","",Articles!F20)</f>
        <v/>
      </c>
      <c r="J20" s="32" t="str">
        <f aca="false">IF(A20="","",IF(E20&lt;=I20,IF(H20&lt;=I20,"Commander","Déjà commandé"),"OK"))</f>
        <v/>
      </c>
      <c r="K20" s="17" t="str">
        <f aca="false">IF(J20="Commander",Articles!G20,"")</f>
        <v/>
      </c>
      <c r="L20" s="33" t="str">
        <f aca="false">IF(A20="","",(SUMIFS(Mouvements!$H$2:$H$5000,Mouvements!$D$2:$D$5000,A20,Mouvements!$C$2:$C$5000,"Sortie")-SUMIFS(Mouvements!$H$2:$H$5000,Mouvements!$D$2:$D$5000,A20,Mouvements!$C$2:$C$5000,"Retour"))/Listes!$J$3)</f>
        <v/>
      </c>
      <c r="M20" s="34" t="str">
        <f aca="false">IF(OR(A20="",L20=""),"",IF(L20&gt;0,E20/L20,""))</f>
        <v/>
      </c>
      <c r="N20" s="35" t="str">
        <f aca="false">IF(A20="","",Articles!H20)</f>
        <v/>
      </c>
      <c r="O20" s="36" t="str">
        <f aca="false">IF(A20="","",E20*N20)</f>
        <v/>
      </c>
      <c r="P20" s="17" t="str">
        <f aca="false">IF(A20="","",IF(E20&lt;0,"Stock négatif : un mouvement manque",IF(F20&lt;&gt;0,"Stock sur un autre emplacement","")))</f>
        <v/>
      </c>
    </row>
    <row r="21" customFormat="false" ht="15" hidden="false" customHeight="false" outlineLevel="0" collapsed="false">
      <c r="A21" s="16" t="str">
        <f aca="false">IF(Articles!A21="","",Articles!A21)</f>
        <v/>
      </c>
      <c r="B21" s="16" t="str">
        <f aca="false">IF(A21="","",Articles!B21)</f>
        <v/>
      </c>
      <c r="C21" s="17" t="str">
        <f aca="false">IF(A21="","",SUMIFS(Mouvements!$J$2:$J$5000,Mouvements!$D$2:$D$5000,A21,Mouvements!$F$2:$F$5000,C$4))</f>
        <v/>
      </c>
      <c r="D21" s="17" t="str">
        <f aca="false">IF(A21="","",SUMIFS(Mouvements!$J$2:$J$5000,Mouvements!$D$2:$D$5000,A21,Mouvements!$F$2:$F$5000,D$4))</f>
        <v/>
      </c>
      <c r="E21" s="31" t="str">
        <f aca="false">IF(A21="","",SUMIFS(Mouvements!$J$2:$J$5000,Mouvements!$D$2:$D$5000,A21))</f>
        <v/>
      </c>
      <c r="F21" s="17" t="str">
        <f aca="false">IF(A21="","",E21-C21-D21)</f>
        <v/>
      </c>
      <c r="G21" s="17" t="str">
        <f aca="false">IF(A21="","",SUMIFS(Commandes!$E$5:$E$1004,Commandes!$D$5:$D$1004,A21,Commandes!$G$5:$G$1004,"En cours"))</f>
        <v/>
      </c>
      <c r="H21" s="17" t="str">
        <f aca="false">IF(A21="","",E21+G21)</f>
        <v/>
      </c>
      <c r="I21" s="16" t="str">
        <f aca="false">IF(A21="","",Articles!F21)</f>
        <v/>
      </c>
      <c r="J21" s="32" t="str">
        <f aca="false">IF(A21="","",IF(E21&lt;=I21,IF(H21&lt;=I21,"Commander","Déjà commandé"),"OK"))</f>
        <v/>
      </c>
      <c r="K21" s="17" t="str">
        <f aca="false">IF(J21="Commander",Articles!G21,"")</f>
        <v/>
      </c>
      <c r="L21" s="33" t="str">
        <f aca="false">IF(A21="","",(SUMIFS(Mouvements!$H$2:$H$5000,Mouvements!$D$2:$D$5000,A21,Mouvements!$C$2:$C$5000,"Sortie")-SUMIFS(Mouvements!$H$2:$H$5000,Mouvements!$D$2:$D$5000,A21,Mouvements!$C$2:$C$5000,"Retour"))/Listes!$J$3)</f>
        <v/>
      </c>
      <c r="M21" s="34" t="str">
        <f aca="false">IF(OR(A21="",L21=""),"",IF(L21&gt;0,E21/L21,""))</f>
        <v/>
      </c>
      <c r="N21" s="35" t="str">
        <f aca="false">IF(A21="","",Articles!H21)</f>
        <v/>
      </c>
      <c r="O21" s="36" t="str">
        <f aca="false">IF(A21="","",E21*N21)</f>
        <v/>
      </c>
      <c r="P21" s="17" t="str">
        <f aca="false">IF(A21="","",IF(E21&lt;0,"Stock négatif : un mouvement manque",IF(F21&lt;&gt;0,"Stock sur un autre emplacement","")))</f>
        <v/>
      </c>
    </row>
    <row r="22" customFormat="false" ht="15" hidden="false" customHeight="false" outlineLevel="0" collapsed="false">
      <c r="A22" s="16" t="str">
        <f aca="false">IF(Articles!A22="","",Articles!A22)</f>
        <v/>
      </c>
      <c r="B22" s="16" t="str">
        <f aca="false">IF(A22="","",Articles!B22)</f>
        <v/>
      </c>
      <c r="C22" s="17" t="str">
        <f aca="false">IF(A22="","",SUMIFS(Mouvements!$J$2:$J$5000,Mouvements!$D$2:$D$5000,A22,Mouvements!$F$2:$F$5000,C$4))</f>
        <v/>
      </c>
      <c r="D22" s="17" t="str">
        <f aca="false">IF(A22="","",SUMIFS(Mouvements!$J$2:$J$5000,Mouvements!$D$2:$D$5000,A22,Mouvements!$F$2:$F$5000,D$4))</f>
        <v/>
      </c>
      <c r="E22" s="31" t="str">
        <f aca="false">IF(A22="","",SUMIFS(Mouvements!$J$2:$J$5000,Mouvements!$D$2:$D$5000,A22))</f>
        <v/>
      </c>
      <c r="F22" s="17" t="str">
        <f aca="false">IF(A22="","",E22-C22-D22)</f>
        <v/>
      </c>
      <c r="G22" s="17" t="str">
        <f aca="false">IF(A22="","",SUMIFS(Commandes!$E$5:$E$1004,Commandes!$D$5:$D$1004,A22,Commandes!$G$5:$G$1004,"En cours"))</f>
        <v/>
      </c>
      <c r="H22" s="17" t="str">
        <f aca="false">IF(A22="","",E22+G22)</f>
        <v/>
      </c>
      <c r="I22" s="16" t="str">
        <f aca="false">IF(A22="","",Articles!F22)</f>
        <v/>
      </c>
      <c r="J22" s="32" t="str">
        <f aca="false">IF(A22="","",IF(E22&lt;=I22,IF(H22&lt;=I22,"Commander","Déjà commandé"),"OK"))</f>
        <v/>
      </c>
      <c r="K22" s="17" t="str">
        <f aca="false">IF(J22="Commander",Articles!G22,"")</f>
        <v/>
      </c>
      <c r="L22" s="33" t="str">
        <f aca="false">IF(A22="","",(SUMIFS(Mouvements!$H$2:$H$5000,Mouvements!$D$2:$D$5000,A22,Mouvements!$C$2:$C$5000,"Sortie")-SUMIFS(Mouvements!$H$2:$H$5000,Mouvements!$D$2:$D$5000,A22,Mouvements!$C$2:$C$5000,"Retour"))/Listes!$J$3)</f>
        <v/>
      </c>
      <c r="M22" s="34" t="str">
        <f aca="false">IF(OR(A22="",L22=""),"",IF(L22&gt;0,E22/L22,""))</f>
        <v/>
      </c>
      <c r="N22" s="35" t="str">
        <f aca="false">IF(A22="","",Articles!H22)</f>
        <v/>
      </c>
      <c r="O22" s="36" t="str">
        <f aca="false">IF(A22="","",E22*N22)</f>
        <v/>
      </c>
      <c r="P22" s="17" t="str">
        <f aca="false">IF(A22="","",IF(E22&lt;0,"Stock négatif : un mouvement manque",IF(F22&lt;&gt;0,"Stock sur un autre emplacement","")))</f>
        <v/>
      </c>
    </row>
    <row r="23" customFormat="false" ht="15" hidden="false" customHeight="false" outlineLevel="0" collapsed="false">
      <c r="A23" s="16" t="str">
        <f aca="false">IF(Articles!A23="","",Articles!A23)</f>
        <v/>
      </c>
      <c r="B23" s="16" t="str">
        <f aca="false">IF(A23="","",Articles!B23)</f>
        <v/>
      </c>
      <c r="C23" s="17" t="str">
        <f aca="false">IF(A23="","",SUMIFS(Mouvements!$J$2:$J$5000,Mouvements!$D$2:$D$5000,A23,Mouvements!$F$2:$F$5000,C$4))</f>
        <v/>
      </c>
      <c r="D23" s="17" t="str">
        <f aca="false">IF(A23="","",SUMIFS(Mouvements!$J$2:$J$5000,Mouvements!$D$2:$D$5000,A23,Mouvements!$F$2:$F$5000,D$4))</f>
        <v/>
      </c>
      <c r="E23" s="31" t="str">
        <f aca="false">IF(A23="","",SUMIFS(Mouvements!$J$2:$J$5000,Mouvements!$D$2:$D$5000,A23))</f>
        <v/>
      </c>
      <c r="F23" s="17" t="str">
        <f aca="false">IF(A23="","",E23-C23-D23)</f>
        <v/>
      </c>
      <c r="G23" s="17" t="str">
        <f aca="false">IF(A23="","",SUMIFS(Commandes!$E$5:$E$1004,Commandes!$D$5:$D$1004,A23,Commandes!$G$5:$G$1004,"En cours"))</f>
        <v/>
      </c>
      <c r="H23" s="17" t="str">
        <f aca="false">IF(A23="","",E23+G23)</f>
        <v/>
      </c>
      <c r="I23" s="16" t="str">
        <f aca="false">IF(A23="","",Articles!F23)</f>
        <v/>
      </c>
      <c r="J23" s="32" t="str">
        <f aca="false">IF(A23="","",IF(E23&lt;=I23,IF(H23&lt;=I23,"Commander","Déjà commandé"),"OK"))</f>
        <v/>
      </c>
      <c r="K23" s="17" t="str">
        <f aca="false">IF(J23="Commander",Articles!G23,"")</f>
        <v/>
      </c>
      <c r="L23" s="33" t="str">
        <f aca="false">IF(A23="","",(SUMIFS(Mouvements!$H$2:$H$5000,Mouvements!$D$2:$D$5000,A23,Mouvements!$C$2:$C$5000,"Sortie")-SUMIFS(Mouvements!$H$2:$H$5000,Mouvements!$D$2:$D$5000,A23,Mouvements!$C$2:$C$5000,"Retour"))/Listes!$J$3)</f>
        <v/>
      </c>
      <c r="M23" s="34" t="str">
        <f aca="false">IF(OR(A23="",L23=""),"",IF(L23&gt;0,E23/L23,""))</f>
        <v/>
      </c>
      <c r="N23" s="35" t="str">
        <f aca="false">IF(A23="","",Articles!H23)</f>
        <v/>
      </c>
      <c r="O23" s="36" t="str">
        <f aca="false">IF(A23="","",E23*N23)</f>
        <v/>
      </c>
      <c r="P23" s="17" t="str">
        <f aca="false">IF(A23="","",IF(E23&lt;0,"Stock négatif : un mouvement manque",IF(F23&lt;&gt;0,"Stock sur un autre emplacement","")))</f>
        <v/>
      </c>
    </row>
    <row r="24" customFormat="false" ht="15" hidden="false" customHeight="false" outlineLevel="0" collapsed="false">
      <c r="A24" s="16" t="str">
        <f aca="false">IF(Articles!A24="","",Articles!A24)</f>
        <v/>
      </c>
      <c r="B24" s="16" t="str">
        <f aca="false">IF(A24="","",Articles!B24)</f>
        <v/>
      </c>
      <c r="C24" s="17" t="str">
        <f aca="false">IF(A24="","",SUMIFS(Mouvements!$J$2:$J$5000,Mouvements!$D$2:$D$5000,A24,Mouvements!$F$2:$F$5000,C$4))</f>
        <v/>
      </c>
      <c r="D24" s="17" t="str">
        <f aca="false">IF(A24="","",SUMIFS(Mouvements!$J$2:$J$5000,Mouvements!$D$2:$D$5000,A24,Mouvements!$F$2:$F$5000,D$4))</f>
        <v/>
      </c>
      <c r="E24" s="31" t="str">
        <f aca="false">IF(A24="","",SUMIFS(Mouvements!$J$2:$J$5000,Mouvements!$D$2:$D$5000,A24))</f>
        <v/>
      </c>
      <c r="F24" s="17" t="str">
        <f aca="false">IF(A24="","",E24-C24-D24)</f>
        <v/>
      </c>
      <c r="G24" s="17" t="str">
        <f aca="false">IF(A24="","",SUMIFS(Commandes!$E$5:$E$1004,Commandes!$D$5:$D$1004,A24,Commandes!$G$5:$G$1004,"En cours"))</f>
        <v/>
      </c>
      <c r="H24" s="17" t="str">
        <f aca="false">IF(A24="","",E24+G24)</f>
        <v/>
      </c>
      <c r="I24" s="16" t="str">
        <f aca="false">IF(A24="","",Articles!F24)</f>
        <v/>
      </c>
      <c r="J24" s="32" t="str">
        <f aca="false">IF(A24="","",IF(E24&lt;=I24,IF(H24&lt;=I24,"Commander","Déjà commandé"),"OK"))</f>
        <v/>
      </c>
      <c r="K24" s="17" t="str">
        <f aca="false">IF(J24="Commander",Articles!G24,"")</f>
        <v/>
      </c>
      <c r="L24" s="33" t="str">
        <f aca="false">IF(A24="","",(SUMIFS(Mouvements!$H$2:$H$5000,Mouvements!$D$2:$D$5000,A24,Mouvements!$C$2:$C$5000,"Sortie")-SUMIFS(Mouvements!$H$2:$H$5000,Mouvements!$D$2:$D$5000,A24,Mouvements!$C$2:$C$5000,"Retour"))/Listes!$J$3)</f>
        <v/>
      </c>
      <c r="M24" s="34" t="str">
        <f aca="false">IF(OR(A24="",L24=""),"",IF(L24&gt;0,E24/L24,""))</f>
        <v/>
      </c>
      <c r="N24" s="35" t="str">
        <f aca="false">IF(A24="","",Articles!H24)</f>
        <v/>
      </c>
      <c r="O24" s="36" t="str">
        <f aca="false">IF(A24="","",E24*N24)</f>
        <v/>
      </c>
      <c r="P24" s="17" t="str">
        <f aca="false">IF(A24="","",IF(E24&lt;0,"Stock négatif : un mouvement manque",IF(F24&lt;&gt;0,"Stock sur un autre emplacement","")))</f>
        <v/>
      </c>
    </row>
    <row r="25" customFormat="false" ht="15" hidden="false" customHeight="false" outlineLevel="0" collapsed="false">
      <c r="A25" s="16" t="str">
        <f aca="false">IF(Articles!A25="","",Articles!A25)</f>
        <v/>
      </c>
      <c r="B25" s="16" t="str">
        <f aca="false">IF(A25="","",Articles!B25)</f>
        <v/>
      </c>
      <c r="C25" s="17" t="str">
        <f aca="false">IF(A25="","",SUMIFS(Mouvements!$J$2:$J$5000,Mouvements!$D$2:$D$5000,A25,Mouvements!$F$2:$F$5000,C$4))</f>
        <v/>
      </c>
      <c r="D25" s="17" t="str">
        <f aca="false">IF(A25="","",SUMIFS(Mouvements!$J$2:$J$5000,Mouvements!$D$2:$D$5000,A25,Mouvements!$F$2:$F$5000,D$4))</f>
        <v/>
      </c>
      <c r="E25" s="31" t="str">
        <f aca="false">IF(A25="","",SUMIFS(Mouvements!$J$2:$J$5000,Mouvements!$D$2:$D$5000,A25))</f>
        <v/>
      </c>
      <c r="F25" s="17" t="str">
        <f aca="false">IF(A25="","",E25-C25-D25)</f>
        <v/>
      </c>
      <c r="G25" s="17" t="str">
        <f aca="false">IF(A25="","",SUMIFS(Commandes!$E$5:$E$1004,Commandes!$D$5:$D$1004,A25,Commandes!$G$5:$G$1004,"En cours"))</f>
        <v/>
      </c>
      <c r="H25" s="17" t="str">
        <f aca="false">IF(A25="","",E25+G25)</f>
        <v/>
      </c>
      <c r="I25" s="16" t="str">
        <f aca="false">IF(A25="","",Articles!F25)</f>
        <v/>
      </c>
      <c r="J25" s="32" t="str">
        <f aca="false">IF(A25="","",IF(E25&lt;=I25,IF(H25&lt;=I25,"Commander","Déjà commandé"),"OK"))</f>
        <v/>
      </c>
      <c r="K25" s="17" t="str">
        <f aca="false">IF(J25="Commander",Articles!G25,"")</f>
        <v/>
      </c>
      <c r="L25" s="33" t="str">
        <f aca="false">IF(A25="","",(SUMIFS(Mouvements!$H$2:$H$5000,Mouvements!$D$2:$D$5000,A25,Mouvements!$C$2:$C$5000,"Sortie")-SUMIFS(Mouvements!$H$2:$H$5000,Mouvements!$D$2:$D$5000,A25,Mouvements!$C$2:$C$5000,"Retour"))/Listes!$J$3)</f>
        <v/>
      </c>
      <c r="M25" s="34" t="str">
        <f aca="false">IF(OR(A25="",L25=""),"",IF(L25&gt;0,E25/L25,""))</f>
        <v/>
      </c>
      <c r="N25" s="35" t="str">
        <f aca="false">IF(A25="","",Articles!H25)</f>
        <v/>
      </c>
      <c r="O25" s="36" t="str">
        <f aca="false">IF(A25="","",E25*N25)</f>
        <v/>
      </c>
      <c r="P25" s="17" t="str">
        <f aca="false">IF(A25="","",IF(E25&lt;0,"Stock négatif : un mouvement manque",IF(F25&lt;&gt;0,"Stock sur un autre emplacement","")))</f>
        <v/>
      </c>
    </row>
    <row r="26" customFormat="false" ht="15" hidden="false" customHeight="false" outlineLevel="0" collapsed="false">
      <c r="A26" s="16" t="str">
        <f aca="false">IF(Articles!A26="","",Articles!A26)</f>
        <v/>
      </c>
      <c r="B26" s="16" t="str">
        <f aca="false">IF(A26="","",Articles!B26)</f>
        <v/>
      </c>
      <c r="C26" s="17" t="str">
        <f aca="false">IF(A26="","",SUMIFS(Mouvements!$J$2:$J$5000,Mouvements!$D$2:$D$5000,A26,Mouvements!$F$2:$F$5000,C$4))</f>
        <v/>
      </c>
      <c r="D26" s="17" t="str">
        <f aca="false">IF(A26="","",SUMIFS(Mouvements!$J$2:$J$5000,Mouvements!$D$2:$D$5000,A26,Mouvements!$F$2:$F$5000,D$4))</f>
        <v/>
      </c>
      <c r="E26" s="31" t="str">
        <f aca="false">IF(A26="","",SUMIFS(Mouvements!$J$2:$J$5000,Mouvements!$D$2:$D$5000,A26))</f>
        <v/>
      </c>
      <c r="F26" s="17" t="str">
        <f aca="false">IF(A26="","",E26-C26-D26)</f>
        <v/>
      </c>
      <c r="G26" s="17" t="str">
        <f aca="false">IF(A26="","",SUMIFS(Commandes!$E$5:$E$1004,Commandes!$D$5:$D$1004,A26,Commandes!$G$5:$G$1004,"En cours"))</f>
        <v/>
      </c>
      <c r="H26" s="17" t="str">
        <f aca="false">IF(A26="","",E26+G26)</f>
        <v/>
      </c>
      <c r="I26" s="16" t="str">
        <f aca="false">IF(A26="","",Articles!F26)</f>
        <v/>
      </c>
      <c r="J26" s="32" t="str">
        <f aca="false">IF(A26="","",IF(E26&lt;=I26,IF(H26&lt;=I26,"Commander","Déjà commandé"),"OK"))</f>
        <v/>
      </c>
      <c r="K26" s="17" t="str">
        <f aca="false">IF(J26="Commander",Articles!G26,"")</f>
        <v/>
      </c>
      <c r="L26" s="33" t="str">
        <f aca="false">IF(A26="","",(SUMIFS(Mouvements!$H$2:$H$5000,Mouvements!$D$2:$D$5000,A26,Mouvements!$C$2:$C$5000,"Sortie")-SUMIFS(Mouvements!$H$2:$H$5000,Mouvements!$D$2:$D$5000,A26,Mouvements!$C$2:$C$5000,"Retour"))/Listes!$J$3)</f>
        <v/>
      </c>
      <c r="M26" s="34" t="str">
        <f aca="false">IF(OR(A26="",L26=""),"",IF(L26&gt;0,E26/L26,""))</f>
        <v/>
      </c>
      <c r="N26" s="35" t="str">
        <f aca="false">IF(A26="","",Articles!H26)</f>
        <v/>
      </c>
      <c r="O26" s="36" t="str">
        <f aca="false">IF(A26="","",E26*N26)</f>
        <v/>
      </c>
      <c r="P26" s="17" t="str">
        <f aca="false">IF(A26="","",IF(E26&lt;0,"Stock négatif : un mouvement manque",IF(F26&lt;&gt;0,"Stock sur un autre emplacement","")))</f>
        <v/>
      </c>
    </row>
    <row r="27" customFormat="false" ht="15" hidden="false" customHeight="false" outlineLevel="0" collapsed="false">
      <c r="A27" s="16" t="str">
        <f aca="false">IF(Articles!A27="","",Articles!A27)</f>
        <v/>
      </c>
      <c r="B27" s="16" t="str">
        <f aca="false">IF(A27="","",Articles!B27)</f>
        <v/>
      </c>
      <c r="C27" s="17" t="str">
        <f aca="false">IF(A27="","",SUMIFS(Mouvements!$J$2:$J$5000,Mouvements!$D$2:$D$5000,A27,Mouvements!$F$2:$F$5000,C$4))</f>
        <v/>
      </c>
      <c r="D27" s="17" t="str">
        <f aca="false">IF(A27="","",SUMIFS(Mouvements!$J$2:$J$5000,Mouvements!$D$2:$D$5000,A27,Mouvements!$F$2:$F$5000,D$4))</f>
        <v/>
      </c>
      <c r="E27" s="31" t="str">
        <f aca="false">IF(A27="","",SUMIFS(Mouvements!$J$2:$J$5000,Mouvements!$D$2:$D$5000,A27))</f>
        <v/>
      </c>
      <c r="F27" s="17" t="str">
        <f aca="false">IF(A27="","",E27-C27-D27)</f>
        <v/>
      </c>
      <c r="G27" s="17" t="str">
        <f aca="false">IF(A27="","",SUMIFS(Commandes!$E$5:$E$1004,Commandes!$D$5:$D$1004,A27,Commandes!$G$5:$G$1004,"En cours"))</f>
        <v/>
      </c>
      <c r="H27" s="17" t="str">
        <f aca="false">IF(A27="","",E27+G27)</f>
        <v/>
      </c>
      <c r="I27" s="16" t="str">
        <f aca="false">IF(A27="","",Articles!F27)</f>
        <v/>
      </c>
      <c r="J27" s="32" t="str">
        <f aca="false">IF(A27="","",IF(E27&lt;=I27,IF(H27&lt;=I27,"Commander","Déjà commandé"),"OK"))</f>
        <v/>
      </c>
      <c r="K27" s="17" t="str">
        <f aca="false">IF(J27="Commander",Articles!G27,"")</f>
        <v/>
      </c>
      <c r="L27" s="33" t="str">
        <f aca="false">IF(A27="","",(SUMIFS(Mouvements!$H$2:$H$5000,Mouvements!$D$2:$D$5000,A27,Mouvements!$C$2:$C$5000,"Sortie")-SUMIFS(Mouvements!$H$2:$H$5000,Mouvements!$D$2:$D$5000,A27,Mouvements!$C$2:$C$5000,"Retour"))/Listes!$J$3)</f>
        <v/>
      </c>
      <c r="M27" s="34" t="str">
        <f aca="false">IF(OR(A27="",L27=""),"",IF(L27&gt;0,E27/L27,""))</f>
        <v/>
      </c>
      <c r="N27" s="35" t="str">
        <f aca="false">IF(A27="","",Articles!H27)</f>
        <v/>
      </c>
      <c r="O27" s="36" t="str">
        <f aca="false">IF(A27="","",E27*N27)</f>
        <v/>
      </c>
      <c r="P27" s="17" t="str">
        <f aca="false">IF(A27="","",IF(E27&lt;0,"Stock négatif : un mouvement manque",IF(F27&lt;&gt;0,"Stock sur un autre emplacement","")))</f>
        <v/>
      </c>
    </row>
    <row r="28" customFormat="false" ht="15" hidden="false" customHeight="false" outlineLevel="0" collapsed="false">
      <c r="A28" s="16" t="str">
        <f aca="false">IF(Articles!A28="","",Articles!A28)</f>
        <v/>
      </c>
      <c r="B28" s="16" t="str">
        <f aca="false">IF(A28="","",Articles!B28)</f>
        <v/>
      </c>
      <c r="C28" s="17" t="str">
        <f aca="false">IF(A28="","",SUMIFS(Mouvements!$J$2:$J$5000,Mouvements!$D$2:$D$5000,A28,Mouvements!$F$2:$F$5000,C$4))</f>
        <v/>
      </c>
      <c r="D28" s="17" t="str">
        <f aca="false">IF(A28="","",SUMIFS(Mouvements!$J$2:$J$5000,Mouvements!$D$2:$D$5000,A28,Mouvements!$F$2:$F$5000,D$4))</f>
        <v/>
      </c>
      <c r="E28" s="31" t="str">
        <f aca="false">IF(A28="","",SUMIFS(Mouvements!$J$2:$J$5000,Mouvements!$D$2:$D$5000,A28))</f>
        <v/>
      </c>
      <c r="F28" s="17" t="str">
        <f aca="false">IF(A28="","",E28-C28-D28)</f>
        <v/>
      </c>
      <c r="G28" s="17" t="str">
        <f aca="false">IF(A28="","",SUMIFS(Commandes!$E$5:$E$1004,Commandes!$D$5:$D$1004,A28,Commandes!$G$5:$G$1004,"En cours"))</f>
        <v/>
      </c>
      <c r="H28" s="17" t="str">
        <f aca="false">IF(A28="","",E28+G28)</f>
        <v/>
      </c>
      <c r="I28" s="16" t="str">
        <f aca="false">IF(A28="","",Articles!F28)</f>
        <v/>
      </c>
      <c r="J28" s="32" t="str">
        <f aca="false">IF(A28="","",IF(E28&lt;=I28,IF(H28&lt;=I28,"Commander","Déjà commandé"),"OK"))</f>
        <v/>
      </c>
      <c r="K28" s="17" t="str">
        <f aca="false">IF(J28="Commander",Articles!G28,"")</f>
        <v/>
      </c>
      <c r="L28" s="33" t="str">
        <f aca="false">IF(A28="","",(SUMIFS(Mouvements!$H$2:$H$5000,Mouvements!$D$2:$D$5000,A28,Mouvements!$C$2:$C$5000,"Sortie")-SUMIFS(Mouvements!$H$2:$H$5000,Mouvements!$D$2:$D$5000,A28,Mouvements!$C$2:$C$5000,"Retour"))/Listes!$J$3)</f>
        <v/>
      </c>
      <c r="M28" s="34" t="str">
        <f aca="false">IF(OR(A28="",L28=""),"",IF(L28&gt;0,E28/L28,""))</f>
        <v/>
      </c>
      <c r="N28" s="35" t="str">
        <f aca="false">IF(A28="","",Articles!H28)</f>
        <v/>
      </c>
      <c r="O28" s="36" t="str">
        <f aca="false">IF(A28="","",E28*N28)</f>
        <v/>
      </c>
      <c r="P28" s="17" t="str">
        <f aca="false">IF(A28="","",IF(E28&lt;0,"Stock négatif : un mouvement manque",IF(F28&lt;&gt;0,"Stock sur un autre emplacement","")))</f>
        <v/>
      </c>
    </row>
    <row r="29" customFormat="false" ht="15" hidden="false" customHeight="false" outlineLevel="0" collapsed="false">
      <c r="A29" s="16" t="str">
        <f aca="false">IF(Articles!A29="","",Articles!A29)</f>
        <v/>
      </c>
      <c r="B29" s="16" t="str">
        <f aca="false">IF(A29="","",Articles!B29)</f>
        <v/>
      </c>
      <c r="C29" s="17" t="str">
        <f aca="false">IF(A29="","",SUMIFS(Mouvements!$J$2:$J$5000,Mouvements!$D$2:$D$5000,A29,Mouvements!$F$2:$F$5000,C$4))</f>
        <v/>
      </c>
      <c r="D29" s="17" t="str">
        <f aca="false">IF(A29="","",SUMIFS(Mouvements!$J$2:$J$5000,Mouvements!$D$2:$D$5000,A29,Mouvements!$F$2:$F$5000,D$4))</f>
        <v/>
      </c>
      <c r="E29" s="31" t="str">
        <f aca="false">IF(A29="","",SUMIFS(Mouvements!$J$2:$J$5000,Mouvements!$D$2:$D$5000,A29))</f>
        <v/>
      </c>
      <c r="F29" s="17" t="str">
        <f aca="false">IF(A29="","",E29-C29-D29)</f>
        <v/>
      </c>
      <c r="G29" s="17" t="str">
        <f aca="false">IF(A29="","",SUMIFS(Commandes!$E$5:$E$1004,Commandes!$D$5:$D$1004,A29,Commandes!$G$5:$G$1004,"En cours"))</f>
        <v/>
      </c>
      <c r="H29" s="17" t="str">
        <f aca="false">IF(A29="","",E29+G29)</f>
        <v/>
      </c>
      <c r="I29" s="16" t="str">
        <f aca="false">IF(A29="","",Articles!F29)</f>
        <v/>
      </c>
      <c r="J29" s="32" t="str">
        <f aca="false">IF(A29="","",IF(E29&lt;=I29,IF(H29&lt;=I29,"Commander","Déjà commandé"),"OK"))</f>
        <v/>
      </c>
      <c r="K29" s="17" t="str">
        <f aca="false">IF(J29="Commander",Articles!G29,"")</f>
        <v/>
      </c>
      <c r="L29" s="33" t="str">
        <f aca="false">IF(A29="","",(SUMIFS(Mouvements!$H$2:$H$5000,Mouvements!$D$2:$D$5000,A29,Mouvements!$C$2:$C$5000,"Sortie")-SUMIFS(Mouvements!$H$2:$H$5000,Mouvements!$D$2:$D$5000,A29,Mouvements!$C$2:$C$5000,"Retour"))/Listes!$J$3)</f>
        <v/>
      </c>
      <c r="M29" s="34" t="str">
        <f aca="false">IF(OR(A29="",L29=""),"",IF(L29&gt;0,E29/L29,""))</f>
        <v/>
      </c>
      <c r="N29" s="35" t="str">
        <f aca="false">IF(A29="","",Articles!H29)</f>
        <v/>
      </c>
      <c r="O29" s="36" t="str">
        <f aca="false">IF(A29="","",E29*N29)</f>
        <v/>
      </c>
      <c r="P29" s="17" t="str">
        <f aca="false">IF(A29="","",IF(E29&lt;0,"Stock négatif : un mouvement manque",IF(F29&lt;&gt;0,"Stock sur un autre emplacement","")))</f>
        <v/>
      </c>
    </row>
    <row r="30" customFormat="false" ht="15" hidden="false" customHeight="false" outlineLevel="0" collapsed="false">
      <c r="A30" s="16" t="str">
        <f aca="false">IF(Articles!A30="","",Articles!A30)</f>
        <v/>
      </c>
      <c r="B30" s="16" t="str">
        <f aca="false">IF(A30="","",Articles!B30)</f>
        <v/>
      </c>
      <c r="C30" s="17" t="str">
        <f aca="false">IF(A30="","",SUMIFS(Mouvements!$J$2:$J$5000,Mouvements!$D$2:$D$5000,A30,Mouvements!$F$2:$F$5000,C$4))</f>
        <v/>
      </c>
      <c r="D30" s="17" t="str">
        <f aca="false">IF(A30="","",SUMIFS(Mouvements!$J$2:$J$5000,Mouvements!$D$2:$D$5000,A30,Mouvements!$F$2:$F$5000,D$4))</f>
        <v/>
      </c>
      <c r="E30" s="31" t="str">
        <f aca="false">IF(A30="","",SUMIFS(Mouvements!$J$2:$J$5000,Mouvements!$D$2:$D$5000,A30))</f>
        <v/>
      </c>
      <c r="F30" s="17" t="str">
        <f aca="false">IF(A30="","",E30-C30-D30)</f>
        <v/>
      </c>
      <c r="G30" s="17" t="str">
        <f aca="false">IF(A30="","",SUMIFS(Commandes!$E$5:$E$1004,Commandes!$D$5:$D$1004,A30,Commandes!$G$5:$G$1004,"En cours"))</f>
        <v/>
      </c>
      <c r="H30" s="17" t="str">
        <f aca="false">IF(A30="","",E30+G30)</f>
        <v/>
      </c>
      <c r="I30" s="16" t="str">
        <f aca="false">IF(A30="","",Articles!F30)</f>
        <v/>
      </c>
      <c r="J30" s="32" t="str">
        <f aca="false">IF(A30="","",IF(E30&lt;=I30,IF(H30&lt;=I30,"Commander","Déjà commandé"),"OK"))</f>
        <v/>
      </c>
      <c r="K30" s="17" t="str">
        <f aca="false">IF(J30="Commander",Articles!G30,"")</f>
        <v/>
      </c>
      <c r="L30" s="33" t="str">
        <f aca="false">IF(A30="","",(SUMIFS(Mouvements!$H$2:$H$5000,Mouvements!$D$2:$D$5000,A30,Mouvements!$C$2:$C$5000,"Sortie")-SUMIFS(Mouvements!$H$2:$H$5000,Mouvements!$D$2:$D$5000,A30,Mouvements!$C$2:$C$5000,"Retour"))/Listes!$J$3)</f>
        <v/>
      </c>
      <c r="M30" s="34" t="str">
        <f aca="false">IF(OR(A30="",L30=""),"",IF(L30&gt;0,E30/L30,""))</f>
        <v/>
      </c>
      <c r="N30" s="35" t="str">
        <f aca="false">IF(A30="","",Articles!H30)</f>
        <v/>
      </c>
      <c r="O30" s="36" t="str">
        <f aca="false">IF(A30="","",E30*N30)</f>
        <v/>
      </c>
      <c r="P30" s="17" t="str">
        <f aca="false">IF(A30="","",IF(E30&lt;0,"Stock négatif : un mouvement manque",IF(F30&lt;&gt;0,"Stock sur un autre emplacement","")))</f>
        <v/>
      </c>
    </row>
    <row r="31" customFormat="false" ht="15" hidden="false" customHeight="false" outlineLevel="0" collapsed="false">
      <c r="A31" s="16" t="str">
        <f aca="false">IF(Articles!A31="","",Articles!A31)</f>
        <v/>
      </c>
      <c r="B31" s="16" t="str">
        <f aca="false">IF(A31="","",Articles!B31)</f>
        <v/>
      </c>
      <c r="C31" s="17" t="str">
        <f aca="false">IF(A31="","",SUMIFS(Mouvements!$J$2:$J$5000,Mouvements!$D$2:$D$5000,A31,Mouvements!$F$2:$F$5000,C$4))</f>
        <v/>
      </c>
      <c r="D31" s="17" t="str">
        <f aca="false">IF(A31="","",SUMIFS(Mouvements!$J$2:$J$5000,Mouvements!$D$2:$D$5000,A31,Mouvements!$F$2:$F$5000,D$4))</f>
        <v/>
      </c>
      <c r="E31" s="31" t="str">
        <f aca="false">IF(A31="","",SUMIFS(Mouvements!$J$2:$J$5000,Mouvements!$D$2:$D$5000,A31))</f>
        <v/>
      </c>
      <c r="F31" s="17" t="str">
        <f aca="false">IF(A31="","",E31-C31-D31)</f>
        <v/>
      </c>
      <c r="G31" s="17" t="str">
        <f aca="false">IF(A31="","",SUMIFS(Commandes!$E$5:$E$1004,Commandes!$D$5:$D$1004,A31,Commandes!$G$5:$G$1004,"En cours"))</f>
        <v/>
      </c>
      <c r="H31" s="17" t="str">
        <f aca="false">IF(A31="","",E31+G31)</f>
        <v/>
      </c>
      <c r="I31" s="16" t="str">
        <f aca="false">IF(A31="","",Articles!F31)</f>
        <v/>
      </c>
      <c r="J31" s="32" t="str">
        <f aca="false">IF(A31="","",IF(E31&lt;=I31,IF(H31&lt;=I31,"Commander","Déjà commandé"),"OK"))</f>
        <v/>
      </c>
      <c r="K31" s="17" t="str">
        <f aca="false">IF(J31="Commander",Articles!G31,"")</f>
        <v/>
      </c>
      <c r="L31" s="33" t="str">
        <f aca="false">IF(A31="","",(SUMIFS(Mouvements!$H$2:$H$5000,Mouvements!$D$2:$D$5000,A31,Mouvements!$C$2:$C$5000,"Sortie")-SUMIFS(Mouvements!$H$2:$H$5000,Mouvements!$D$2:$D$5000,A31,Mouvements!$C$2:$C$5000,"Retour"))/Listes!$J$3)</f>
        <v/>
      </c>
      <c r="M31" s="34" t="str">
        <f aca="false">IF(OR(A31="",L31=""),"",IF(L31&gt;0,E31/L31,""))</f>
        <v/>
      </c>
      <c r="N31" s="35" t="str">
        <f aca="false">IF(A31="","",Articles!H31)</f>
        <v/>
      </c>
      <c r="O31" s="36" t="str">
        <f aca="false">IF(A31="","",E31*N31)</f>
        <v/>
      </c>
      <c r="P31" s="17" t="str">
        <f aca="false">IF(A31="","",IF(E31&lt;0,"Stock négatif : un mouvement manque",IF(F31&lt;&gt;0,"Stock sur un autre emplacement","")))</f>
        <v/>
      </c>
    </row>
    <row r="32" customFormat="false" ht="15" hidden="false" customHeight="false" outlineLevel="0" collapsed="false">
      <c r="A32" s="16" t="str">
        <f aca="false">IF(Articles!A32="","",Articles!A32)</f>
        <v/>
      </c>
      <c r="B32" s="16" t="str">
        <f aca="false">IF(A32="","",Articles!B32)</f>
        <v/>
      </c>
      <c r="C32" s="17" t="str">
        <f aca="false">IF(A32="","",SUMIFS(Mouvements!$J$2:$J$5000,Mouvements!$D$2:$D$5000,A32,Mouvements!$F$2:$F$5000,C$4))</f>
        <v/>
      </c>
      <c r="D32" s="17" t="str">
        <f aca="false">IF(A32="","",SUMIFS(Mouvements!$J$2:$J$5000,Mouvements!$D$2:$D$5000,A32,Mouvements!$F$2:$F$5000,D$4))</f>
        <v/>
      </c>
      <c r="E32" s="31" t="str">
        <f aca="false">IF(A32="","",SUMIFS(Mouvements!$J$2:$J$5000,Mouvements!$D$2:$D$5000,A32))</f>
        <v/>
      </c>
      <c r="F32" s="17" t="str">
        <f aca="false">IF(A32="","",E32-C32-D32)</f>
        <v/>
      </c>
      <c r="G32" s="17" t="str">
        <f aca="false">IF(A32="","",SUMIFS(Commandes!$E$5:$E$1004,Commandes!$D$5:$D$1004,A32,Commandes!$G$5:$G$1004,"En cours"))</f>
        <v/>
      </c>
      <c r="H32" s="17" t="str">
        <f aca="false">IF(A32="","",E32+G32)</f>
        <v/>
      </c>
      <c r="I32" s="16" t="str">
        <f aca="false">IF(A32="","",Articles!F32)</f>
        <v/>
      </c>
      <c r="J32" s="32" t="str">
        <f aca="false">IF(A32="","",IF(E32&lt;=I32,IF(H32&lt;=I32,"Commander","Déjà commandé"),"OK"))</f>
        <v/>
      </c>
      <c r="K32" s="17" t="str">
        <f aca="false">IF(J32="Commander",Articles!G32,"")</f>
        <v/>
      </c>
      <c r="L32" s="33" t="str">
        <f aca="false">IF(A32="","",(SUMIFS(Mouvements!$H$2:$H$5000,Mouvements!$D$2:$D$5000,A32,Mouvements!$C$2:$C$5000,"Sortie")-SUMIFS(Mouvements!$H$2:$H$5000,Mouvements!$D$2:$D$5000,A32,Mouvements!$C$2:$C$5000,"Retour"))/Listes!$J$3)</f>
        <v/>
      </c>
      <c r="M32" s="34" t="str">
        <f aca="false">IF(OR(A32="",L32=""),"",IF(L32&gt;0,E32/L32,""))</f>
        <v/>
      </c>
      <c r="N32" s="35" t="str">
        <f aca="false">IF(A32="","",Articles!H32)</f>
        <v/>
      </c>
      <c r="O32" s="36" t="str">
        <f aca="false">IF(A32="","",E32*N32)</f>
        <v/>
      </c>
      <c r="P32" s="17" t="str">
        <f aca="false">IF(A32="","",IF(E32&lt;0,"Stock négatif : un mouvement manque",IF(F32&lt;&gt;0,"Stock sur un autre emplacement","")))</f>
        <v/>
      </c>
    </row>
    <row r="33" customFormat="false" ht="15" hidden="false" customHeight="false" outlineLevel="0" collapsed="false">
      <c r="A33" s="16" t="str">
        <f aca="false">IF(Articles!A33="","",Articles!A33)</f>
        <v/>
      </c>
      <c r="B33" s="16" t="str">
        <f aca="false">IF(A33="","",Articles!B33)</f>
        <v/>
      </c>
      <c r="C33" s="17" t="str">
        <f aca="false">IF(A33="","",SUMIFS(Mouvements!$J$2:$J$5000,Mouvements!$D$2:$D$5000,A33,Mouvements!$F$2:$F$5000,C$4))</f>
        <v/>
      </c>
      <c r="D33" s="17" t="str">
        <f aca="false">IF(A33="","",SUMIFS(Mouvements!$J$2:$J$5000,Mouvements!$D$2:$D$5000,A33,Mouvements!$F$2:$F$5000,D$4))</f>
        <v/>
      </c>
      <c r="E33" s="31" t="str">
        <f aca="false">IF(A33="","",SUMIFS(Mouvements!$J$2:$J$5000,Mouvements!$D$2:$D$5000,A33))</f>
        <v/>
      </c>
      <c r="F33" s="17" t="str">
        <f aca="false">IF(A33="","",E33-C33-D33)</f>
        <v/>
      </c>
      <c r="G33" s="17" t="str">
        <f aca="false">IF(A33="","",SUMIFS(Commandes!$E$5:$E$1004,Commandes!$D$5:$D$1004,A33,Commandes!$G$5:$G$1004,"En cours"))</f>
        <v/>
      </c>
      <c r="H33" s="17" t="str">
        <f aca="false">IF(A33="","",E33+G33)</f>
        <v/>
      </c>
      <c r="I33" s="16" t="str">
        <f aca="false">IF(A33="","",Articles!F33)</f>
        <v/>
      </c>
      <c r="J33" s="32" t="str">
        <f aca="false">IF(A33="","",IF(E33&lt;=I33,IF(H33&lt;=I33,"Commander","Déjà commandé"),"OK"))</f>
        <v/>
      </c>
      <c r="K33" s="17" t="str">
        <f aca="false">IF(J33="Commander",Articles!G33,"")</f>
        <v/>
      </c>
      <c r="L33" s="33" t="str">
        <f aca="false">IF(A33="","",(SUMIFS(Mouvements!$H$2:$H$5000,Mouvements!$D$2:$D$5000,A33,Mouvements!$C$2:$C$5000,"Sortie")-SUMIFS(Mouvements!$H$2:$H$5000,Mouvements!$D$2:$D$5000,A33,Mouvements!$C$2:$C$5000,"Retour"))/Listes!$J$3)</f>
        <v/>
      </c>
      <c r="M33" s="34" t="str">
        <f aca="false">IF(OR(A33="",L33=""),"",IF(L33&gt;0,E33/L33,""))</f>
        <v/>
      </c>
      <c r="N33" s="35" t="str">
        <f aca="false">IF(A33="","",Articles!H33)</f>
        <v/>
      </c>
      <c r="O33" s="36" t="str">
        <f aca="false">IF(A33="","",E33*N33)</f>
        <v/>
      </c>
      <c r="P33" s="17" t="str">
        <f aca="false">IF(A33="","",IF(E33&lt;0,"Stock négatif : un mouvement manque",IF(F33&lt;&gt;0,"Stock sur un autre emplacement","")))</f>
        <v/>
      </c>
    </row>
    <row r="34" customFormat="false" ht="15" hidden="false" customHeight="false" outlineLevel="0" collapsed="false">
      <c r="A34" s="16" t="str">
        <f aca="false">IF(Articles!A34="","",Articles!A34)</f>
        <v/>
      </c>
      <c r="B34" s="16" t="str">
        <f aca="false">IF(A34="","",Articles!B34)</f>
        <v/>
      </c>
      <c r="C34" s="17" t="str">
        <f aca="false">IF(A34="","",SUMIFS(Mouvements!$J$2:$J$5000,Mouvements!$D$2:$D$5000,A34,Mouvements!$F$2:$F$5000,C$4))</f>
        <v/>
      </c>
      <c r="D34" s="17" t="str">
        <f aca="false">IF(A34="","",SUMIFS(Mouvements!$J$2:$J$5000,Mouvements!$D$2:$D$5000,A34,Mouvements!$F$2:$F$5000,D$4))</f>
        <v/>
      </c>
      <c r="E34" s="31" t="str">
        <f aca="false">IF(A34="","",SUMIFS(Mouvements!$J$2:$J$5000,Mouvements!$D$2:$D$5000,A34))</f>
        <v/>
      </c>
      <c r="F34" s="17" t="str">
        <f aca="false">IF(A34="","",E34-C34-D34)</f>
        <v/>
      </c>
      <c r="G34" s="17" t="str">
        <f aca="false">IF(A34="","",SUMIFS(Commandes!$E$5:$E$1004,Commandes!$D$5:$D$1004,A34,Commandes!$G$5:$G$1004,"En cours"))</f>
        <v/>
      </c>
      <c r="H34" s="17" t="str">
        <f aca="false">IF(A34="","",E34+G34)</f>
        <v/>
      </c>
      <c r="I34" s="16" t="str">
        <f aca="false">IF(A34="","",Articles!F34)</f>
        <v/>
      </c>
      <c r="J34" s="32" t="str">
        <f aca="false">IF(A34="","",IF(E34&lt;=I34,IF(H34&lt;=I34,"Commander","Déjà commandé"),"OK"))</f>
        <v/>
      </c>
      <c r="K34" s="17" t="str">
        <f aca="false">IF(J34="Commander",Articles!G34,"")</f>
        <v/>
      </c>
      <c r="L34" s="33" t="str">
        <f aca="false">IF(A34="","",(SUMIFS(Mouvements!$H$2:$H$5000,Mouvements!$D$2:$D$5000,A34,Mouvements!$C$2:$C$5000,"Sortie")-SUMIFS(Mouvements!$H$2:$H$5000,Mouvements!$D$2:$D$5000,A34,Mouvements!$C$2:$C$5000,"Retour"))/Listes!$J$3)</f>
        <v/>
      </c>
      <c r="M34" s="34" t="str">
        <f aca="false">IF(OR(A34="",L34=""),"",IF(L34&gt;0,E34/L34,""))</f>
        <v/>
      </c>
      <c r="N34" s="35" t="str">
        <f aca="false">IF(A34="","",Articles!H34)</f>
        <v/>
      </c>
      <c r="O34" s="36" t="str">
        <f aca="false">IF(A34="","",E34*N34)</f>
        <v/>
      </c>
      <c r="P34" s="17" t="str">
        <f aca="false">IF(A34="","",IF(E34&lt;0,"Stock négatif : un mouvement manque",IF(F34&lt;&gt;0,"Stock sur un autre emplacement","")))</f>
        <v/>
      </c>
    </row>
    <row r="35" customFormat="false" ht="15" hidden="false" customHeight="false" outlineLevel="0" collapsed="false">
      <c r="A35" s="16" t="str">
        <f aca="false">IF(Articles!A35="","",Articles!A35)</f>
        <v/>
      </c>
      <c r="B35" s="16" t="str">
        <f aca="false">IF(A35="","",Articles!B35)</f>
        <v/>
      </c>
      <c r="C35" s="17" t="str">
        <f aca="false">IF(A35="","",SUMIFS(Mouvements!$J$2:$J$5000,Mouvements!$D$2:$D$5000,A35,Mouvements!$F$2:$F$5000,C$4))</f>
        <v/>
      </c>
      <c r="D35" s="17" t="str">
        <f aca="false">IF(A35="","",SUMIFS(Mouvements!$J$2:$J$5000,Mouvements!$D$2:$D$5000,A35,Mouvements!$F$2:$F$5000,D$4))</f>
        <v/>
      </c>
      <c r="E35" s="31" t="str">
        <f aca="false">IF(A35="","",SUMIFS(Mouvements!$J$2:$J$5000,Mouvements!$D$2:$D$5000,A35))</f>
        <v/>
      </c>
      <c r="F35" s="17" t="str">
        <f aca="false">IF(A35="","",E35-C35-D35)</f>
        <v/>
      </c>
      <c r="G35" s="17" t="str">
        <f aca="false">IF(A35="","",SUMIFS(Commandes!$E$5:$E$1004,Commandes!$D$5:$D$1004,A35,Commandes!$G$5:$G$1004,"En cours"))</f>
        <v/>
      </c>
      <c r="H35" s="17" t="str">
        <f aca="false">IF(A35="","",E35+G35)</f>
        <v/>
      </c>
      <c r="I35" s="16" t="str">
        <f aca="false">IF(A35="","",Articles!F35)</f>
        <v/>
      </c>
      <c r="J35" s="32" t="str">
        <f aca="false">IF(A35="","",IF(E35&lt;=I35,IF(H35&lt;=I35,"Commander","Déjà commandé"),"OK"))</f>
        <v/>
      </c>
      <c r="K35" s="17" t="str">
        <f aca="false">IF(J35="Commander",Articles!G35,"")</f>
        <v/>
      </c>
      <c r="L35" s="33" t="str">
        <f aca="false">IF(A35="","",(SUMIFS(Mouvements!$H$2:$H$5000,Mouvements!$D$2:$D$5000,A35,Mouvements!$C$2:$C$5000,"Sortie")-SUMIFS(Mouvements!$H$2:$H$5000,Mouvements!$D$2:$D$5000,A35,Mouvements!$C$2:$C$5000,"Retour"))/Listes!$J$3)</f>
        <v/>
      </c>
      <c r="M35" s="34" t="str">
        <f aca="false">IF(OR(A35="",L35=""),"",IF(L35&gt;0,E35/L35,""))</f>
        <v/>
      </c>
      <c r="N35" s="35" t="str">
        <f aca="false">IF(A35="","",Articles!H35)</f>
        <v/>
      </c>
      <c r="O35" s="36" t="str">
        <f aca="false">IF(A35="","",E35*N35)</f>
        <v/>
      </c>
      <c r="P35" s="17" t="str">
        <f aca="false">IF(A35="","",IF(E35&lt;0,"Stock négatif : un mouvement manque",IF(F35&lt;&gt;0,"Stock sur un autre emplacement","")))</f>
        <v/>
      </c>
    </row>
    <row r="36" customFormat="false" ht="15" hidden="false" customHeight="false" outlineLevel="0" collapsed="false">
      <c r="A36" s="16" t="str">
        <f aca="false">IF(Articles!A36="","",Articles!A36)</f>
        <v/>
      </c>
      <c r="B36" s="16" t="str">
        <f aca="false">IF(A36="","",Articles!B36)</f>
        <v/>
      </c>
      <c r="C36" s="17" t="str">
        <f aca="false">IF(A36="","",SUMIFS(Mouvements!$J$2:$J$5000,Mouvements!$D$2:$D$5000,A36,Mouvements!$F$2:$F$5000,C$4))</f>
        <v/>
      </c>
      <c r="D36" s="17" t="str">
        <f aca="false">IF(A36="","",SUMIFS(Mouvements!$J$2:$J$5000,Mouvements!$D$2:$D$5000,A36,Mouvements!$F$2:$F$5000,D$4))</f>
        <v/>
      </c>
      <c r="E36" s="31" t="str">
        <f aca="false">IF(A36="","",SUMIFS(Mouvements!$J$2:$J$5000,Mouvements!$D$2:$D$5000,A36))</f>
        <v/>
      </c>
      <c r="F36" s="17" t="str">
        <f aca="false">IF(A36="","",E36-C36-D36)</f>
        <v/>
      </c>
      <c r="G36" s="17" t="str">
        <f aca="false">IF(A36="","",SUMIFS(Commandes!$E$5:$E$1004,Commandes!$D$5:$D$1004,A36,Commandes!$G$5:$G$1004,"En cours"))</f>
        <v/>
      </c>
      <c r="H36" s="17" t="str">
        <f aca="false">IF(A36="","",E36+G36)</f>
        <v/>
      </c>
      <c r="I36" s="16" t="str">
        <f aca="false">IF(A36="","",Articles!F36)</f>
        <v/>
      </c>
      <c r="J36" s="32" t="str">
        <f aca="false">IF(A36="","",IF(E36&lt;=I36,IF(H36&lt;=I36,"Commander","Déjà commandé"),"OK"))</f>
        <v/>
      </c>
      <c r="K36" s="17" t="str">
        <f aca="false">IF(J36="Commander",Articles!G36,"")</f>
        <v/>
      </c>
      <c r="L36" s="33" t="str">
        <f aca="false">IF(A36="","",(SUMIFS(Mouvements!$H$2:$H$5000,Mouvements!$D$2:$D$5000,A36,Mouvements!$C$2:$C$5000,"Sortie")-SUMIFS(Mouvements!$H$2:$H$5000,Mouvements!$D$2:$D$5000,A36,Mouvements!$C$2:$C$5000,"Retour"))/Listes!$J$3)</f>
        <v/>
      </c>
      <c r="M36" s="34" t="str">
        <f aca="false">IF(OR(A36="",L36=""),"",IF(L36&gt;0,E36/L36,""))</f>
        <v/>
      </c>
      <c r="N36" s="35" t="str">
        <f aca="false">IF(A36="","",Articles!H36)</f>
        <v/>
      </c>
      <c r="O36" s="36" t="str">
        <f aca="false">IF(A36="","",E36*N36)</f>
        <v/>
      </c>
      <c r="P36" s="17" t="str">
        <f aca="false">IF(A36="","",IF(E36&lt;0,"Stock négatif : un mouvement manque",IF(F36&lt;&gt;0,"Stock sur un autre emplacement","")))</f>
        <v/>
      </c>
    </row>
    <row r="37" customFormat="false" ht="15" hidden="false" customHeight="false" outlineLevel="0" collapsed="false">
      <c r="A37" s="16" t="str">
        <f aca="false">IF(Articles!A37="","",Articles!A37)</f>
        <v/>
      </c>
      <c r="B37" s="16" t="str">
        <f aca="false">IF(A37="","",Articles!B37)</f>
        <v/>
      </c>
      <c r="C37" s="17" t="str">
        <f aca="false">IF(A37="","",SUMIFS(Mouvements!$J$2:$J$5000,Mouvements!$D$2:$D$5000,A37,Mouvements!$F$2:$F$5000,C$4))</f>
        <v/>
      </c>
      <c r="D37" s="17" t="str">
        <f aca="false">IF(A37="","",SUMIFS(Mouvements!$J$2:$J$5000,Mouvements!$D$2:$D$5000,A37,Mouvements!$F$2:$F$5000,D$4))</f>
        <v/>
      </c>
      <c r="E37" s="31" t="str">
        <f aca="false">IF(A37="","",SUMIFS(Mouvements!$J$2:$J$5000,Mouvements!$D$2:$D$5000,A37))</f>
        <v/>
      </c>
      <c r="F37" s="17" t="str">
        <f aca="false">IF(A37="","",E37-C37-D37)</f>
        <v/>
      </c>
      <c r="G37" s="17" t="str">
        <f aca="false">IF(A37="","",SUMIFS(Commandes!$E$5:$E$1004,Commandes!$D$5:$D$1004,A37,Commandes!$G$5:$G$1004,"En cours"))</f>
        <v/>
      </c>
      <c r="H37" s="17" t="str">
        <f aca="false">IF(A37="","",E37+G37)</f>
        <v/>
      </c>
      <c r="I37" s="16" t="str">
        <f aca="false">IF(A37="","",Articles!F37)</f>
        <v/>
      </c>
      <c r="J37" s="32" t="str">
        <f aca="false">IF(A37="","",IF(E37&lt;=I37,IF(H37&lt;=I37,"Commander","Déjà commandé"),"OK"))</f>
        <v/>
      </c>
      <c r="K37" s="17" t="str">
        <f aca="false">IF(J37="Commander",Articles!G37,"")</f>
        <v/>
      </c>
      <c r="L37" s="33" t="str">
        <f aca="false">IF(A37="","",(SUMIFS(Mouvements!$H$2:$H$5000,Mouvements!$D$2:$D$5000,A37,Mouvements!$C$2:$C$5000,"Sortie")-SUMIFS(Mouvements!$H$2:$H$5000,Mouvements!$D$2:$D$5000,A37,Mouvements!$C$2:$C$5000,"Retour"))/Listes!$J$3)</f>
        <v/>
      </c>
      <c r="M37" s="34" t="str">
        <f aca="false">IF(OR(A37="",L37=""),"",IF(L37&gt;0,E37/L37,""))</f>
        <v/>
      </c>
      <c r="N37" s="35" t="str">
        <f aca="false">IF(A37="","",Articles!H37)</f>
        <v/>
      </c>
      <c r="O37" s="36" t="str">
        <f aca="false">IF(A37="","",E37*N37)</f>
        <v/>
      </c>
      <c r="P37" s="17" t="str">
        <f aca="false">IF(A37="","",IF(E37&lt;0,"Stock négatif : un mouvement manque",IF(F37&lt;&gt;0,"Stock sur un autre emplacement","")))</f>
        <v/>
      </c>
    </row>
    <row r="38" customFormat="false" ht="15" hidden="false" customHeight="false" outlineLevel="0" collapsed="false">
      <c r="A38" s="16" t="str">
        <f aca="false">IF(Articles!A38="","",Articles!A38)</f>
        <v/>
      </c>
      <c r="B38" s="16" t="str">
        <f aca="false">IF(A38="","",Articles!B38)</f>
        <v/>
      </c>
      <c r="C38" s="17" t="str">
        <f aca="false">IF(A38="","",SUMIFS(Mouvements!$J$2:$J$5000,Mouvements!$D$2:$D$5000,A38,Mouvements!$F$2:$F$5000,C$4))</f>
        <v/>
      </c>
      <c r="D38" s="17" t="str">
        <f aca="false">IF(A38="","",SUMIFS(Mouvements!$J$2:$J$5000,Mouvements!$D$2:$D$5000,A38,Mouvements!$F$2:$F$5000,D$4))</f>
        <v/>
      </c>
      <c r="E38" s="31" t="str">
        <f aca="false">IF(A38="","",SUMIFS(Mouvements!$J$2:$J$5000,Mouvements!$D$2:$D$5000,A38))</f>
        <v/>
      </c>
      <c r="F38" s="17" t="str">
        <f aca="false">IF(A38="","",E38-C38-D38)</f>
        <v/>
      </c>
      <c r="G38" s="17" t="str">
        <f aca="false">IF(A38="","",SUMIFS(Commandes!$E$5:$E$1004,Commandes!$D$5:$D$1004,A38,Commandes!$G$5:$G$1004,"En cours"))</f>
        <v/>
      </c>
      <c r="H38" s="17" t="str">
        <f aca="false">IF(A38="","",E38+G38)</f>
        <v/>
      </c>
      <c r="I38" s="16" t="str">
        <f aca="false">IF(A38="","",Articles!F38)</f>
        <v/>
      </c>
      <c r="J38" s="32" t="str">
        <f aca="false">IF(A38="","",IF(E38&lt;=I38,IF(H38&lt;=I38,"Commander","Déjà commandé"),"OK"))</f>
        <v/>
      </c>
      <c r="K38" s="17" t="str">
        <f aca="false">IF(J38="Commander",Articles!G38,"")</f>
        <v/>
      </c>
      <c r="L38" s="33" t="str">
        <f aca="false">IF(A38="","",(SUMIFS(Mouvements!$H$2:$H$5000,Mouvements!$D$2:$D$5000,A38,Mouvements!$C$2:$C$5000,"Sortie")-SUMIFS(Mouvements!$H$2:$H$5000,Mouvements!$D$2:$D$5000,A38,Mouvements!$C$2:$C$5000,"Retour"))/Listes!$J$3)</f>
        <v/>
      </c>
      <c r="M38" s="34" t="str">
        <f aca="false">IF(OR(A38="",L38=""),"",IF(L38&gt;0,E38/L38,""))</f>
        <v/>
      </c>
      <c r="N38" s="35" t="str">
        <f aca="false">IF(A38="","",Articles!H38)</f>
        <v/>
      </c>
      <c r="O38" s="36" t="str">
        <f aca="false">IF(A38="","",E38*N38)</f>
        <v/>
      </c>
      <c r="P38" s="17" t="str">
        <f aca="false">IF(A38="","",IF(E38&lt;0,"Stock négatif : un mouvement manque",IF(F38&lt;&gt;0,"Stock sur un autre emplacement","")))</f>
        <v/>
      </c>
    </row>
    <row r="39" customFormat="false" ht="15" hidden="false" customHeight="false" outlineLevel="0" collapsed="false">
      <c r="A39" s="16" t="str">
        <f aca="false">IF(Articles!A39="","",Articles!A39)</f>
        <v/>
      </c>
      <c r="B39" s="16" t="str">
        <f aca="false">IF(A39="","",Articles!B39)</f>
        <v/>
      </c>
      <c r="C39" s="17" t="str">
        <f aca="false">IF(A39="","",SUMIFS(Mouvements!$J$2:$J$5000,Mouvements!$D$2:$D$5000,A39,Mouvements!$F$2:$F$5000,C$4))</f>
        <v/>
      </c>
      <c r="D39" s="17" t="str">
        <f aca="false">IF(A39="","",SUMIFS(Mouvements!$J$2:$J$5000,Mouvements!$D$2:$D$5000,A39,Mouvements!$F$2:$F$5000,D$4))</f>
        <v/>
      </c>
      <c r="E39" s="31" t="str">
        <f aca="false">IF(A39="","",SUMIFS(Mouvements!$J$2:$J$5000,Mouvements!$D$2:$D$5000,A39))</f>
        <v/>
      </c>
      <c r="F39" s="17" t="str">
        <f aca="false">IF(A39="","",E39-C39-D39)</f>
        <v/>
      </c>
      <c r="G39" s="17" t="str">
        <f aca="false">IF(A39="","",SUMIFS(Commandes!$E$5:$E$1004,Commandes!$D$5:$D$1004,A39,Commandes!$G$5:$G$1004,"En cours"))</f>
        <v/>
      </c>
      <c r="H39" s="17" t="str">
        <f aca="false">IF(A39="","",E39+G39)</f>
        <v/>
      </c>
      <c r="I39" s="16" t="str">
        <f aca="false">IF(A39="","",Articles!F39)</f>
        <v/>
      </c>
      <c r="J39" s="32" t="str">
        <f aca="false">IF(A39="","",IF(E39&lt;=I39,IF(H39&lt;=I39,"Commander","Déjà commandé"),"OK"))</f>
        <v/>
      </c>
      <c r="K39" s="17" t="str">
        <f aca="false">IF(J39="Commander",Articles!G39,"")</f>
        <v/>
      </c>
      <c r="L39" s="33" t="str">
        <f aca="false">IF(A39="","",(SUMIFS(Mouvements!$H$2:$H$5000,Mouvements!$D$2:$D$5000,A39,Mouvements!$C$2:$C$5000,"Sortie")-SUMIFS(Mouvements!$H$2:$H$5000,Mouvements!$D$2:$D$5000,A39,Mouvements!$C$2:$C$5000,"Retour"))/Listes!$J$3)</f>
        <v/>
      </c>
      <c r="M39" s="34" t="str">
        <f aca="false">IF(OR(A39="",L39=""),"",IF(L39&gt;0,E39/L39,""))</f>
        <v/>
      </c>
      <c r="N39" s="35" t="str">
        <f aca="false">IF(A39="","",Articles!H39)</f>
        <v/>
      </c>
      <c r="O39" s="36" t="str">
        <f aca="false">IF(A39="","",E39*N39)</f>
        <v/>
      </c>
      <c r="P39" s="17" t="str">
        <f aca="false">IF(A39="","",IF(E39&lt;0,"Stock négatif : un mouvement manque",IF(F39&lt;&gt;0,"Stock sur un autre emplacement","")))</f>
        <v/>
      </c>
    </row>
    <row r="40" customFormat="false" ht="15" hidden="false" customHeight="false" outlineLevel="0" collapsed="false">
      <c r="A40" s="16" t="str">
        <f aca="false">IF(Articles!A40="","",Articles!A40)</f>
        <v/>
      </c>
      <c r="B40" s="16" t="str">
        <f aca="false">IF(A40="","",Articles!B40)</f>
        <v/>
      </c>
      <c r="C40" s="17" t="str">
        <f aca="false">IF(A40="","",SUMIFS(Mouvements!$J$2:$J$5000,Mouvements!$D$2:$D$5000,A40,Mouvements!$F$2:$F$5000,C$4))</f>
        <v/>
      </c>
      <c r="D40" s="17" t="str">
        <f aca="false">IF(A40="","",SUMIFS(Mouvements!$J$2:$J$5000,Mouvements!$D$2:$D$5000,A40,Mouvements!$F$2:$F$5000,D$4))</f>
        <v/>
      </c>
      <c r="E40" s="31" t="str">
        <f aca="false">IF(A40="","",SUMIFS(Mouvements!$J$2:$J$5000,Mouvements!$D$2:$D$5000,A40))</f>
        <v/>
      </c>
      <c r="F40" s="17" t="str">
        <f aca="false">IF(A40="","",E40-C40-D40)</f>
        <v/>
      </c>
      <c r="G40" s="17" t="str">
        <f aca="false">IF(A40="","",SUMIFS(Commandes!$E$5:$E$1004,Commandes!$D$5:$D$1004,A40,Commandes!$G$5:$G$1004,"En cours"))</f>
        <v/>
      </c>
      <c r="H40" s="17" t="str">
        <f aca="false">IF(A40="","",E40+G40)</f>
        <v/>
      </c>
      <c r="I40" s="16" t="str">
        <f aca="false">IF(A40="","",Articles!F40)</f>
        <v/>
      </c>
      <c r="J40" s="32" t="str">
        <f aca="false">IF(A40="","",IF(E40&lt;=I40,IF(H40&lt;=I40,"Commander","Déjà commandé"),"OK"))</f>
        <v/>
      </c>
      <c r="K40" s="17" t="str">
        <f aca="false">IF(J40="Commander",Articles!G40,"")</f>
        <v/>
      </c>
      <c r="L40" s="33" t="str">
        <f aca="false">IF(A40="","",(SUMIFS(Mouvements!$H$2:$H$5000,Mouvements!$D$2:$D$5000,A40,Mouvements!$C$2:$C$5000,"Sortie")-SUMIFS(Mouvements!$H$2:$H$5000,Mouvements!$D$2:$D$5000,A40,Mouvements!$C$2:$C$5000,"Retour"))/Listes!$J$3)</f>
        <v/>
      </c>
      <c r="M40" s="34" t="str">
        <f aca="false">IF(OR(A40="",L40=""),"",IF(L40&gt;0,E40/L40,""))</f>
        <v/>
      </c>
      <c r="N40" s="35" t="str">
        <f aca="false">IF(A40="","",Articles!H40)</f>
        <v/>
      </c>
      <c r="O40" s="36" t="str">
        <f aca="false">IF(A40="","",E40*N40)</f>
        <v/>
      </c>
      <c r="P40" s="17" t="str">
        <f aca="false">IF(A40="","",IF(E40&lt;0,"Stock négatif : un mouvement manque",IF(F40&lt;&gt;0,"Stock sur un autre emplacement","")))</f>
        <v/>
      </c>
    </row>
    <row r="41" customFormat="false" ht="15" hidden="false" customHeight="false" outlineLevel="0" collapsed="false">
      <c r="A41" s="16" t="str">
        <f aca="false">IF(Articles!A41="","",Articles!A41)</f>
        <v/>
      </c>
      <c r="B41" s="16" t="str">
        <f aca="false">IF(A41="","",Articles!B41)</f>
        <v/>
      </c>
      <c r="C41" s="17" t="str">
        <f aca="false">IF(A41="","",SUMIFS(Mouvements!$J$2:$J$5000,Mouvements!$D$2:$D$5000,A41,Mouvements!$F$2:$F$5000,C$4))</f>
        <v/>
      </c>
      <c r="D41" s="17" t="str">
        <f aca="false">IF(A41="","",SUMIFS(Mouvements!$J$2:$J$5000,Mouvements!$D$2:$D$5000,A41,Mouvements!$F$2:$F$5000,D$4))</f>
        <v/>
      </c>
      <c r="E41" s="31" t="str">
        <f aca="false">IF(A41="","",SUMIFS(Mouvements!$J$2:$J$5000,Mouvements!$D$2:$D$5000,A41))</f>
        <v/>
      </c>
      <c r="F41" s="17" t="str">
        <f aca="false">IF(A41="","",E41-C41-D41)</f>
        <v/>
      </c>
      <c r="G41" s="17" t="str">
        <f aca="false">IF(A41="","",SUMIFS(Commandes!$E$5:$E$1004,Commandes!$D$5:$D$1004,A41,Commandes!$G$5:$G$1004,"En cours"))</f>
        <v/>
      </c>
      <c r="H41" s="17" t="str">
        <f aca="false">IF(A41="","",E41+G41)</f>
        <v/>
      </c>
      <c r="I41" s="16" t="str">
        <f aca="false">IF(A41="","",Articles!F41)</f>
        <v/>
      </c>
      <c r="J41" s="32" t="str">
        <f aca="false">IF(A41="","",IF(E41&lt;=I41,IF(H41&lt;=I41,"Commander","Déjà commandé"),"OK"))</f>
        <v/>
      </c>
      <c r="K41" s="17" t="str">
        <f aca="false">IF(J41="Commander",Articles!G41,"")</f>
        <v/>
      </c>
      <c r="L41" s="33" t="str">
        <f aca="false">IF(A41="","",(SUMIFS(Mouvements!$H$2:$H$5000,Mouvements!$D$2:$D$5000,A41,Mouvements!$C$2:$C$5000,"Sortie")-SUMIFS(Mouvements!$H$2:$H$5000,Mouvements!$D$2:$D$5000,A41,Mouvements!$C$2:$C$5000,"Retour"))/Listes!$J$3)</f>
        <v/>
      </c>
      <c r="M41" s="34" t="str">
        <f aca="false">IF(OR(A41="",L41=""),"",IF(L41&gt;0,E41/L41,""))</f>
        <v/>
      </c>
      <c r="N41" s="35" t="str">
        <f aca="false">IF(A41="","",Articles!H41)</f>
        <v/>
      </c>
      <c r="O41" s="36" t="str">
        <f aca="false">IF(A41="","",E41*N41)</f>
        <v/>
      </c>
      <c r="P41" s="17" t="str">
        <f aca="false">IF(A41="","",IF(E41&lt;0,"Stock négatif : un mouvement manque",IF(F41&lt;&gt;0,"Stock sur un autre emplacement","")))</f>
        <v/>
      </c>
    </row>
    <row r="42" customFormat="false" ht="15" hidden="false" customHeight="false" outlineLevel="0" collapsed="false">
      <c r="A42" s="16" t="str">
        <f aca="false">IF(Articles!A42="","",Articles!A42)</f>
        <v/>
      </c>
      <c r="B42" s="16" t="str">
        <f aca="false">IF(A42="","",Articles!B42)</f>
        <v/>
      </c>
      <c r="C42" s="17" t="str">
        <f aca="false">IF(A42="","",SUMIFS(Mouvements!$J$2:$J$5000,Mouvements!$D$2:$D$5000,A42,Mouvements!$F$2:$F$5000,C$4))</f>
        <v/>
      </c>
      <c r="D42" s="17" t="str">
        <f aca="false">IF(A42="","",SUMIFS(Mouvements!$J$2:$J$5000,Mouvements!$D$2:$D$5000,A42,Mouvements!$F$2:$F$5000,D$4))</f>
        <v/>
      </c>
      <c r="E42" s="31" t="str">
        <f aca="false">IF(A42="","",SUMIFS(Mouvements!$J$2:$J$5000,Mouvements!$D$2:$D$5000,A42))</f>
        <v/>
      </c>
      <c r="F42" s="17" t="str">
        <f aca="false">IF(A42="","",E42-C42-D42)</f>
        <v/>
      </c>
      <c r="G42" s="17" t="str">
        <f aca="false">IF(A42="","",SUMIFS(Commandes!$E$5:$E$1004,Commandes!$D$5:$D$1004,A42,Commandes!$G$5:$G$1004,"En cours"))</f>
        <v/>
      </c>
      <c r="H42" s="17" t="str">
        <f aca="false">IF(A42="","",E42+G42)</f>
        <v/>
      </c>
      <c r="I42" s="16" t="str">
        <f aca="false">IF(A42="","",Articles!F42)</f>
        <v/>
      </c>
      <c r="J42" s="32" t="str">
        <f aca="false">IF(A42="","",IF(E42&lt;=I42,IF(H42&lt;=I42,"Commander","Déjà commandé"),"OK"))</f>
        <v/>
      </c>
      <c r="K42" s="17" t="str">
        <f aca="false">IF(J42="Commander",Articles!G42,"")</f>
        <v/>
      </c>
      <c r="L42" s="33" t="str">
        <f aca="false">IF(A42="","",(SUMIFS(Mouvements!$H$2:$H$5000,Mouvements!$D$2:$D$5000,A42,Mouvements!$C$2:$C$5000,"Sortie")-SUMIFS(Mouvements!$H$2:$H$5000,Mouvements!$D$2:$D$5000,A42,Mouvements!$C$2:$C$5000,"Retour"))/Listes!$J$3)</f>
        <v/>
      </c>
      <c r="M42" s="34" t="str">
        <f aca="false">IF(OR(A42="",L42=""),"",IF(L42&gt;0,E42/L42,""))</f>
        <v/>
      </c>
      <c r="N42" s="35" t="str">
        <f aca="false">IF(A42="","",Articles!H42)</f>
        <v/>
      </c>
      <c r="O42" s="36" t="str">
        <f aca="false">IF(A42="","",E42*N42)</f>
        <v/>
      </c>
      <c r="P42" s="17" t="str">
        <f aca="false">IF(A42="","",IF(E42&lt;0,"Stock négatif : un mouvement manque",IF(F42&lt;&gt;0,"Stock sur un autre emplacement","")))</f>
        <v/>
      </c>
    </row>
    <row r="43" customFormat="false" ht="15" hidden="false" customHeight="false" outlineLevel="0" collapsed="false">
      <c r="A43" s="16" t="str">
        <f aca="false">IF(Articles!A43="","",Articles!A43)</f>
        <v/>
      </c>
      <c r="B43" s="16" t="str">
        <f aca="false">IF(A43="","",Articles!B43)</f>
        <v/>
      </c>
      <c r="C43" s="17" t="str">
        <f aca="false">IF(A43="","",SUMIFS(Mouvements!$J$2:$J$5000,Mouvements!$D$2:$D$5000,A43,Mouvements!$F$2:$F$5000,C$4))</f>
        <v/>
      </c>
      <c r="D43" s="17" t="str">
        <f aca="false">IF(A43="","",SUMIFS(Mouvements!$J$2:$J$5000,Mouvements!$D$2:$D$5000,A43,Mouvements!$F$2:$F$5000,D$4))</f>
        <v/>
      </c>
      <c r="E43" s="31" t="str">
        <f aca="false">IF(A43="","",SUMIFS(Mouvements!$J$2:$J$5000,Mouvements!$D$2:$D$5000,A43))</f>
        <v/>
      </c>
      <c r="F43" s="17" t="str">
        <f aca="false">IF(A43="","",E43-C43-D43)</f>
        <v/>
      </c>
      <c r="G43" s="17" t="str">
        <f aca="false">IF(A43="","",SUMIFS(Commandes!$E$5:$E$1004,Commandes!$D$5:$D$1004,A43,Commandes!$G$5:$G$1004,"En cours"))</f>
        <v/>
      </c>
      <c r="H43" s="17" t="str">
        <f aca="false">IF(A43="","",E43+G43)</f>
        <v/>
      </c>
      <c r="I43" s="16" t="str">
        <f aca="false">IF(A43="","",Articles!F43)</f>
        <v/>
      </c>
      <c r="J43" s="32" t="str">
        <f aca="false">IF(A43="","",IF(E43&lt;=I43,IF(H43&lt;=I43,"Commander","Déjà commandé"),"OK"))</f>
        <v/>
      </c>
      <c r="K43" s="17" t="str">
        <f aca="false">IF(J43="Commander",Articles!G43,"")</f>
        <v/>
      </c>
      <c r="L43" s="33" t="str">
        <f aca="false">IF(A43="","",(SUMIFS(Mouvements!$H$2:$H$5000,Mouvements!$D$2:$D$5000,A43,Mouvements!$C$2:$C$5000,"Sortie")-SUMIFS(Mouvements!$H$2:$H$5000,Mouvements!$D$2:$D$5000,A43,Mouvements!$C$2:$C$5000,"Retour"))/Listes!$J$3)</f>
        <v/>
      </c>
      <c r="M43" s="34" t="str">
        <f aca="false">IF(OR(A43="",L43=""),"",IF(L43&gt;0,E43/L43,""))</f>
        <v/>
      </c>
      <c r="N43" s="35" t="str">
        <f aca="false">IF(A43="","",Articles!H43)</f>
        <v/>
      </c>
      <c r="O43" s="36" t="str">
        <f aca="false">IF(A43="","",E43*N43)</f>
        <v/>
      </c>
      <c r="P43" s="17" t="str">
        <f aca="false">IF(A43="","",IF(E43&lt;0,"Stock négatif : un mouvement manque",IF(F43&lt;&gt;0,"Stock sur un autre emplacement","")))</f>
        <v/>
      </c>
    </row>
    <row r="44" customFormat="false" ht="15" hidden="false" customHeight="false" outlineLevel="0" collapsed="false">
      <c r="A44" s="16" t="str">
        <f aca="false">IF(Articles!A44="","",Articles!A44)</f>
        <v/>
      </c>
      <c r="B44" s="16" t="str">
        <f aca="false">IF(A44="","",Articles!B44)</f>
        <v/>
      </c>
      <c r="C44" s="17" t="str">
        <f aca="false">IF(A44="","",SUMIFS(Mouvements!$J$2:$J$5000,Mouvements!$D$2:$D$5000,A44,Mouvements!$F$2:$F$5000,C$4))</f>
        <v/>
      </c>
      <c r="D44" s="17" t="str">
        <f aca="false">IF(A44="","",SUMIFS(Mouvements!$J$2:$J$5000,Mouvements!$D$2:$D$5000,A44,Mouvements!$F$2:$F$5000,D$4))</f>
        <v/>
      </c>
      <c r="E44" s="31" t="str">
        <f aca="false">IF(A44="","",SUMIFS(Mouvements!$J$2:$J$5000,Mouvements!$D$2:$D$5000,A44))</f>
        <v/>
      </c>
      <c r="F44" s="17" t="str">
        <f aca="false">IF(A44="","",E44-C44-D44)</f>
        <v/>
      </c>
      <c r="G44" s="17" t="str">
        <f aca="false">IF(A44="","",SUMIFS(Commandes!$E$5:$E$1004,Commandes!$D$5:$D$1004,A44,Commandes!$G$5:$G$1004,"En cours"))</f>
        <v/>
      </c>
      <c r="H44" s="17" t="str">
        <f aca="false">IF(A44="","",E44+G44)</f>
        <v/>
      </c>
      <c r="I44" s="16" t="str">
        <f aca="false">IF(A44="","",Articles!F44)</f>
        <v/>
      </c>
      <c r="J44" s="32" t="str">
        <f aca="false">IF(A44="","",IF(E44&lt;=I44,IF(H44&lt;=I44,"Commander","Déjà commandé"),"OK"))</f>
        <v/>
      </c>
      <c r="K44" s="17" t="str">
        <f aca="false">IF(J44="Commander",Articles!G44,"")</f>
        <v/>
      </c>
      <c r="L44" s="33" t="str">
        <f aca="false">IF(A44="","",(SUMIFS(Mouvements!$H$2:$H$5000,Mouvements!$D$2:$D$5000,A44,Mouvements!$C$2:$C$5000,"Sortie")-SUMIFS(Mouvements!$H$2:$H$5000,Mouvements!$D$2:$D$5000,A44,Mouvements!$C$2:$C$5000,"Retour"))/Listes!$J$3)</f>
        <v/>
      </c>
      <c r="M44" s="34" t="str">
        <f aca="false">IF(OR(A44="",L44=""),"",IF(L44&gt;0,E44/L44,""))</f>
        <v/>
      </c>
      <c r="N44" s="35" t="str">
        <f aca="false">IF(A44="","",Articles!H44)</f>
        <v/>
      </c>
      <c r="O44" s="36" t="str">
        <f aca="false">IF(A44="","",E44*N44)</f>
        <v/>
      </c>
      <c r="P44" s="17" t="str">
        <f aca="false">IF(A44="","",IF(E44&lt;0,"Stock négatif : un mouvement manque",IF(F44&lt;&gt;0,"Stock sur un autre emplacement","")))</f>
        <v/>
      </c>
    </row>
    <row r="45" customFormat="false" ht="15" hidden="false" customHeight="false" outlineLevel="0" collapsed="false">
      <c r="A45" s="16" t="str">
        <f aca="false">IF(Articles!A45="","",Articles!A45)</f>
        <v/>
      </c>
      <c r="B45" s="16" t="str">
        <f aca="false">IF(A45="","",Articles!B45)</f>
        <v/>
      </c>
      <c r="C45" s="17" t="str">
        <f aca="false">IF(A45="","",SUMIFS(Mouvements!$J$2:$J$5000,Mouvements!$D$2:$D$5000,A45,Mouvements!$F$2:$F$5000,C$4))</f>
        <v/>
      </c>
      <c r="D45" s="17" t="str">
        <f aca="false">IF(A45="","",SUMIFS(Mouvements!$J$2:$J$5000,Mouvements!$D$2:$D$5000,A45,Mouvements!$F$2:$F$5000,D$4))</f>
        <v/>
      </c>
      <c r="E45" s="31" t="str">
        <f aca="false">IF(A45="","",SUMIFS(Mouvements!$J$2:$J$5000,Mouvements!$D$2:$D$5000,A45))</f>
        <v/>
      </c>
      <c r="F45" s="17" t="str">
        <f aca="false">IF(A45="","",E45-C45-D45)</f>
        <v/>
      </c>
      <c r="G45" s="17" t="str">
        <f aca="false">IF(A45="","",SUMIFS(Commandes!$E$5:$E$1004,Commandes!$D$5:$D$1004,A45,Commandes!$G$5:$G$1004,"En cours"))</f>
        <v/>
      </c>
      <c r="H45" s="17" t="str">
        <f aca="false">IF(A45="","",E45+G45)</f>
        <v/>
      </c>
      <c r="I45" s="16" t="str">
        <f aca="false">IF(A45="","",Articles!F45)</f>
        <v/>
      </c>
      <c r="J45" s="32" t="str">
        <f aca="false">IF(A45="","",IF(E45&lt;=I45,IF(H45&lt;=I45,"Commander","Déjà commandé"),"OK"))</f>
        <v/>
      </c>
      <c r="K45" s="17" t="str">
        <f aca="false">IF(J45="Commander",Articles!G45,"")</f>
        <v/>
      </c>
      <c r="L45" s="33" t="str">
        <f aca="false">IF(A45="","",(SUMIFS(Mouvements!$H$2:$H$5000,Mouvements!$D$2:$D$5000,A45,Mouvements!$C$2:$C$5000,"Sortie")-SUMIFS(Mouvements!$H$2:$H$5000,Mouvements!$D$2:$D$5000,A45,Mouvements!$C$2:$C$5000,"Retour"))/Listes!$J$3)</f>
        <v/>
      </c>
      <c r="M45" s="34" t="str">
        <f aca="false">IF(OR(A45="",L45=""),"",IF(L45&gt;0,E45/L45,""))</f>
        <v/>
      </c>
      <c r="N45" s="35" t="str">
        <f aca="false">IF(A45="","",Articles!H45)</f>
        <v/>
      </c>
      <c r="O45" s="36" t="str">
        <f aca="false">IF(A45="","",E45*N45)</f>
        <v/>
      </c>
      <c r="P45" s="17" t="str">
        <f aca="false">IF(A45="","",IF(E45&lt;0,"Stock négatif : un mouvement manque",IF(F45&lt;&gt;0,"Stock sur un autre emplacement","")))</f>
        <v/>
      </c>
    </row>
    <row r="46" customFormat="false" ht="15" hidden="false" customHeight="false" outlineLevel="0" collapsed="false">
      <c r="A46" s="16" t="str">
        <f aca="false">IF(Articles!A46="","",Articles!A46)</f>
        <v/>
      </c>
      <c r="B46" s="16" t="str">
        <f aca="false">IF(A46="","",Articles!B46)</f>
        <v/>
      </c>
      <c r="C46" s="17" t="str">
        <f aca="false">IF(A46="","",SUMIFS(Mouvements!$J$2:$J$5000,Mouvements!$D$2:$D$5000,A46,Mouvements!$F$2:$F$5000,C$4))</f>
        <v/>
      </c>
      <c r="D46" s="17" t="str">
        <f aca="false">IF(A46="","",SUMIFS(Mouvements!$J$2:$J$5000,Mouvements!$D$2:$D$5000,A46,Mouvements!$F$2:$F$5000,D$4))</f>
        <v/>
      </c>
      <c r="E46" s="31" t="str">
        <f aca="false">IF(A46="","",SUMIFS(Mouvements!$J$2:$J$5000,Mouvements!$D$2:$D$5000,A46))</f>
        <v/>
      </c>
      <c r="F46" s="17" t="str">
        <f aca="false">IF(A46="","",E46-C46-D46)</f>
        <v/>
      </c>
      <c r="G46" s="17" t="str">
        <f aca="false">IF(A46="","",SUMIFS(Commandes!$E$5:$E$1004,Commandes!$D$5:$D$1004,A46,Commandes!$G$5:$G$1004,"En cours"))</f>
        <v/>
      </c>
      <c r="H46" s="17" t="str">
        <f aca="false">IF(A46="","",E46+G46)</f>
        <v/>
      </c>
      <c r="I46" s="16" t="str">
        <f aca="false">IF(A46="","",Articles!F46)</f>
        <v/>
      </c>
      <c r="J46" s="32" t="str">
        <f aca="false">IF(A46="","",IF(E46&lt;=I46,IF(H46&lt;=I46,"Commander","Déjà commandé"),"OK"))</f>
        <v/>
      </c>
      <c r="K46" s="17" t="str">
        <f aca="false">IF(J46="Commander",Articles!G46,"")</f>
        <v/>
      </c>
      <c r="L46" s="33" t="str">
        <f aca="false">IF(A46="","",(SUMIFS(Mouvements!$H$2:$H$5000,Mouvements!$D$2:$D$5000,A46,Mouvements!$C$2:$C$5000,"Sortie")-SUMIFS(Mouvements!$H$2:$H$5000,Mouvements!$D$2:$D$5000,A46,Mouvements!$C$2:$C$5000,"Retour"))/Listes!$J$3)</f>
        <v/>
      </c>
      <c r="M46" s="34" t="str">
        <f aca="false">IF(OR(A46="",L46=""),"",IF(L46&gt;0,E46/L46,""))</f>
        <v/>
      </c>
      <c r="N46" s="35" t="str">
        <f aca="false">IF(A46="","",Articles!H46)</f>
        <v/>
      </c>
      <c r="O46" s="36" t="str">
        <f aca="false">IF(A46="","",E46*N46)</f>
        <v/>
      </c>
      <c r="P46" s="17" t="str">
        <f aca="false">IF(A46="","",IF(E46&lt;0,"Stock négatif : un mouvement manque",IF(F46&lt;&gt;0,"Stock sur un autre emplacement","")))</f>
        <v/>
      </c>
    </row>
    <row r="47" customFormat="false" ht="15" hidden="false" customHeight="false" outlineLevel="0" collapsed="false">
      <c r="A47" s="16" t="str">
        <f aca="false">IF(Articles!A47="","",Articles!A47)</f>
        <v/>
      </c>
      <c r="B47" s="16" t="str">
        <f aca="false">IF(A47="","",Articles!B47)</f>
        <v/>
      </c>
      <c r="C47" s="17" t="str">
        <f aca="false">IF(A47="","",SUMIFS(Mouvements!$J$2:$J$5000,Mouvements!$D$2:$D$5000,A47,Mouvements!$F$2:$F$5000,C$4))</f>
        <v/>
      </c>
      <c r="D47" s="17" t="str">
        <f aca="false">IF(A47="","",SUMIFS(Mouvements!$J$2:$J$5000,Mouvements!$D$2:$D$5000,A47,Mouvements!$F$2:$F$5000,D$4))</f>
        <v/>
      </c>
      <c r="E47" s="31" t="str">
        <f aca="false">IF(A47="","",SUMIFS(Mouvements!$J$2:$J$5000,Mouvements!$D$2:$D$5000,A47))</f>
        <v/>
      </c>
      <c r="F47" s="17" t="str">
        <f aca="false">IF(A47="","",E47-C47-D47)</f>
        <v/>
      </c>
      <c r="G47" s="17" t="str">
        <f aca="false">IF(A47="","",SUMIFS(Commandes!$E$5:$E$1004,Commandes!$D$5:$D$1004,A47,Commandes!$G$5:$G$1004,"En cours"))</f>
        <v/>
      </c>
      <c r="H47" s="17" t="str">
        <f aca="false">IF(A47="","",E47+G47)</f>
        <v/>
      </c>
      <c r="I47" s="16" t="str">
        <f aca="false">IF(A47="","",Articles!F47)</f>
        <v/>
      </c>
      <c r="J47" s="32" t="str">
        <f aca="false">IF(A47="","",IF(E47&lt;=I47,IF(H47&lt;=I47,"Commander","Déjà commandé"),"OK"))</f>
        <v/>
      </c>
      <c r="K47" s="17" t="str">
        <f aca="false">IF(J47="Commander",Articles!G47,"")</f>
        <v/>
      </c>
      <c r="L47" s="33" t="str">
        <f aca="false">IF(A47="","",(SUMIFS(Mouvements!$H$2:$H$5000,Mouvements!$D$2:$D$5000,A47,Mouvements!$C$2:$C$5000,"Sortie")-SUMIFS(Mouvements!$H$2:$H$5000,Mouvements!$D$2:$D$5000,A47,Mouvements!$C$2:$C$5000,"Retour"))/Listes!$J$3)</f>
        <v/>
      </c>
      <c r="M47" s="34" t="str">
        <f aca="false">IF(OR(A47="",L47=""),"",IF(L47&gt;0,E47/L47,""))</f>
        <v/>
      </c>
      <c r="N47" s="35" t="str">
        <f aca="false">IF(A47="","",Articles!H47)</f>
        <v/>
      </c>
      <c r="O47" s="36" t="str">
        <f aca="false">IF(A47="","",E47*N47)</f>
        <v/>
      </c>
      <c r="P47" s="17" t="str">
        <f aca="false">IF(A47="","",IF(E47&lt;0,"Stock négatif : un mouvement manque",IF(F47&lt;&gt;0,"Stock sur un autre emplacement","")))</f>
        <v/>
      </c>
    </row>
    <row r="48" customFormat="false" ht="15" hidden="false" customHeight="false" outlineLevel="0" collapsed="false">
      <c r="A48" s="16" t="str">
        <f aca="false">IF(Articles!A48="","",Articles!A48)</f>
        <v/>
      </c>
      <c r="B48" s="16" t="str">
        <f aca="false">IF(A48="","",Articles!B48)</f>
        <v/>
      </c>
      <c r="C48" s="17" t="str">
        <f aca="false">IF(A48="","",SUMIFS(Mouvements!$J$2:$J$5000,Mouvements!$D$2:$D$5000,A48,Mouvements!$F$2:$F$5000,C$4))</f>
        <v/>
      </c>
      <c r="D48" s="17" t="str">
        <f aca="false">IF(A48="","",SUMIFS(Mouvements!$J$2:$J$5000,Mouvements!$D$2:$D$5000,A48,Mouvements!$F$2:$F$5000,D$4))</f>
        <v/>
      </c>
      <c r="E48" s="31" t="str">
        <f aca="false">IF(A48="","",SUMIFS(Mouvements!$J$2:$J$5000,Mouvements!$D$2:$D$5000,A48))</f>
        <v/>
      </c>
      <c r="F48" s="17" t="str">
        <f aca="false">IF(A48="","",E48-C48-D48)</f>
        <v/>
      </c>
      <c r="G48" s="17" t="str">
        <f aca="false">IF(A48="","",SUMIFS(Commandes!$E$5:$E$1004,Commandes!$D$5:$D$1004,A48,Commandes!$G$5:$G$1004,"En cours"))</f>
        <v/>
      </c>
      <c r="H48" s="17" t="str">
        <f aca="false">IF(A48="","",E48+G48)</f>
        <v/>
      </c>
      <c r="I48" s="16" t="str">
        <f aca="false">IF(A48="","",Articles!F48)</f>
        <v/>
      </c>
      <c r="J48" s="32" t="str">
        <f aca="false">IF(A48="","",IF(E48&lt;=I48,IF(H48&lt;=I48,"Commander","Déjà commandé"),"OK"))</f>
        <v/>
      </c>
      <c r="K48" s="17" t="str">
        <f aca="false">IF(J48="Commander",Articles!G48,"")</f>
        <v/>
      </c>
      <c r="L48" s="33" t="str">
        <f aca="false">IF(A48="","",(SUMIFS(Mouvements!$H$2:$H$5000,Mouvements!$D$2:$D$5000,A48,Mouvements!$C$2:$C$5000,"Sortie")-SUMIFS(Mouvements!$H$2:$H$5000,Mouvements!$D$2:$D$5000,A48,Mouvements!$C$2:$C$5000,"Retour"))/Listes!$J$3)</f>
        <v/>
      </c>
      <c r="M48" s="34" t="str">
        <f aca="false">IF(OR(A48="",L48=""),"",IF(L48&gt;0,E48/L48,""))</f>
        <v/>
      </c>
      <c r="N48" s="35" t="str">
        <f aca="false">IF(A48="","",Articles!H48)</f>
        <v/>
      </c>
      <c r="O48" s="36" t="str">
        <f aca="false">IF(A48="","",E48*N48)</f>
        <v/>
      </c>
      <c r="P48" s="17" t="str">
        <f aca="false">IF(A48="","",IF(E48&lt;0,"Stock négatif : un mouvement manque",IF(F48&lt;&gt;0,"Stock sur un autre emplacement","")))</f>
        <v/>
      </c>
    </row>
    <row r="49" customFormat="false" ht="15" hidden="false" customHeight="false" outlineLevel="0" collapsed="false">
      <c r="A49" s="16" t="str">
        <f aca="false">IF(Articles!A49="","",Articles!A49)</f>
        <v/>
      </c>
      <c r="B49" s="16" t="str">
        <f aca="false">IF(A49="","",Articles!B49)</f>
        <v/>
      </c>
      <c r="C49" s="17" t="str">
        <f aca="false">IF(A49="","",SUMIFS(Mouvements!$J$2:$J$5000,Mouvements!$D$2:$D$5000,A49,Mouvements!$F$2:$F$5000,C$4))</f>
        <v/>
      </c>
      <c r="D49" s="17" t="str">
        <f aca="false">IF(A49="","",SUMIFS(Mouvements!$J$2:$J$5000,Mouvements!$D$2:$D$5000,A49,Mouvements!$F$2:$F$5000,D$4))</f>
        <v/>
      </c>
      <c r="E49" s="31" t="str">
        <f aca="false">IF(A49="","",SUMIFS(Mouvements!$J$2:$J$5000,Mouvements!$D$2:$D$5000,A49))</f>
        <v/>
      </c>
      <c r="F49" s="17" t="str">
        <f aca="false">IF(A49="","",E49-C49-D49)</f>
        <v/>
      </c>
      <c r="G49" s="17" t="str">
        <f aca="false">IF(A49="","",SUMIFS(Commandes!$E$5:$E$1004,Commandes!$D$5:$D$1004,A49,Commandes!$G$5:$G$1004,"En cours"))</f>
        <v/>
      </c>
      <c r="H49" s="17" t="str">
        <f aca="false">IF(A49="","",E49+G49)</f>
        <v/>
      </c>
      <c r="I49" s="16" t="str">
        <f aca="false">IF(A49="","",Articles!F49)</f>
        <v/>
      </c>
      <c r="J49" s="32" t="str">
        <f aca="false">IF(A49="","",IF(E49&lt;=I49,IF(H49&lt;=I49,"Commander","Déjà commandé"),"OK"))</f>
        <v/>
      </c>
      <c r="K49" s="17" t="str">
        <f aca="false">IF(J49="Commander",Articles!G49,"")</f>
        <v/>
      </c>
      <c r="L49" s="33" t="str">
        <f aca="false">IF(A49="","",(SUMIFS(Mouvements!$H$2:$H$5000,Mouvements!$D$2:$D$5000,A49,Mouvements!$C$2:$C$5000,"Sortie")-SUMIFS(Mouvements!$H$2:$H$5000,Mouvements!$D$2:$D$5000,A49,Mouvements!$C$2:$C$5000,"Retour"))/Listes!$J$3)</f>
        <v/>
      </c>
      <c r="M49" s="34" t="str">
        <f aca="false">IF(OR(A49="",L49=""),"",IF(L49&gt;0,E49/L49,""))</f>
        <v/>
      </c>
      <c r="N49" s="35" t="str">
        <f aca="false">IF(A49="","",Articles!H49)</f>
        <v/>
      </c>
      <c r="O49" s="36" t="str">
        <f aca="false">IF(A49="","",E49*N49)</f>
        <v/>
      </c>
      <c r="P49" s="17" t="str">
        <f aca="false">IF(A49="","",IF(E49&lt;0,"Stock négatif : un mouvement manque",IF(F49&lt;&gt;0,"Stock sur un autre emplacement","")))</f>
        <v/>
      </c>
    </row>
    <row r="50" customFormat="false" ht="15" hidden="false" customHeight="false" outlineLevel="0" collapsed="false">
      <c r="A50" s="16" t="str">
        <f aca="false">IF(Articles!A50="","",Articles!A50)</f>
        <v/>
      </c>
      <c r="B50" s="16" t="str">
        <f aca="false">IF(A50="","",Articles!B50)</f>
        <v/>
      </c>
      <c r="C50" s="17" t="str">
        <f aca="false">IF(A50="","",SUMIFS(Mouvements!$J$2:$J$5000,Mouvements!$D$2:$D$5000,A50,Mouvements!$F$2:$F$5000,C$4))</f>
        <v/>
      </c>
      <c r="D50" s="17" t="str">
        <f aca="false">IF(A50="","",SUMIFS(Mouvements!$J$2:$J$5000,Mouvements!$D$2:$D$5000,A50,Mouvements!$F$2:$F$5000,D$4))</f>
        <v/>
      </c>
      <c r="E50" s="31" t="str">
        <f aca="false">IF(A50="","",SUMIFS(Mouvements!$J$2:$J$5000,Mouvements!$D$2:$D$5000,A50))</f>
        <v/>
      </c>
      <c r="F50" s="17" t="str">
        <f aca="false">IF(A50="","",E50-C50-D50)</f>
        <v/>
      </c>
      <c r="G50" s="17" t="str">
        <f aca="false">IF(A50="","",SUMIFS(Commandes!$E$5:$E$1004,Commandes!$D$5:$D$1004,A50,Commandes!$G$5:$G$1004,"En cours"))</f>
        <v/>
      </c>
      <c r="H50" s="17" t="str">
        <f aca="false">IF(A50="","",E50+G50)</f>
        <v/>
      </c>
      <c r="I50" s="16" t="str">
        <f aca="false">IF(A50="","",Articles!F50)</f>
        <v/>
      </c>
      <c r="J50" s="32" t="str">
        <f aca="false">IF(A50="","",IF(E50&lt;=I50,IF(H50&lt;=I50,"Commander","Déjà commandé"),"OK"))</f>
        <v/>
      </c>
      <c r="K50" s="17" t="str">
        <f aca="false">IF(J50="Commander",Articles!G50,"")</f>
        <v/>
      </c>
      <c r="L50" s="33" t="str">
        <f aca="false">IF(A50="","",(SUMIFS(Mouvements!$H$2:$H$5000,Mouvements!$D$2:$D$5000,A50,Mouvements!$C$2:$C$5000,"Sortie")-SUMIFS(Mouvements!$H$2:$H$5000,Mouvements!$D$2:$D$5000,A50,Mouvements!$C$2:$C$5000,"Retour"))/Listes!$J$3)</f>
        <v/>
      </c>
      <c r="M50" s="34" t="str">
        <f aca="false">IF(OR(A50="",L50=""),"",IF(L50&gt;0,E50/L50,""))</f>
        <v/>
      </c>
      <c r="N50" s="35" t="str">
        <f aca="false">IF(A50="","",Articles!H50)</f>
        <v/>
      </c>
      <c r="O50" s="36" t="str">
        <f aca="false">IF(A50="","",E50*N50)</f>
        <v/>
      </c>
      <c r="P50" s="17" t="str">
        <f aca="false">IF(A50="","",IF(E50&lt;0,"Stock négatif : un mouvement manque",IF(F50&lt;&gt;0,"Stock sur un autre emplacement","")))</f>
        <v/>
      </c>
    </row>
    <row r="51" customFormat="false" ht="15" hidden="false" customHeight="false" outlineLevel="0" collapsed="false">
      <c r="A51" s="16" t="str">
        <f aca="false">IF(Articles!A51="","",Articles!A51)</f>
        <v/>
      </c>
      <c r="B51" s="16" t="str">
        <f aca="false">IF(A51="","",Articles!B51)</f>
        <v/>
      </c>
      <c r="C51" s="17" t="str">
        <f aca="false">IF(A51="","",SUMIFS(Mouvements!$J$2:$J$5000,Mouvements!$D$2:$D$5000,A51,Mouvements!$F$2:$F$5000,C$4))</f>
        <v/>
      </c>
      <c r="D51" s="17" t="str">
        <f aca="false">IF(A51="","",SUMIFS(Mouvements!$J$2:$J$5000,Mouvements!$D$2:$D$5000,A51,Mouvements!$F$2:$F$5000,D$4))</f>
        <v/>
      </c>
      <c r="E51" s="31" t="str">
        <f aca="false">IF(A51="","",SUMIFS(Mouvements!$J$2:$J$5000,Mouvements!$D$2:$D$5000,A51))</f>
        <v/>
      </c>
      <c r="F51" s="17" t="str">
        <f aca="false">IF(A51="","",E51-C51-D51)</f>
        <v/>
      </c>
      <c r="G51" s="17" t="str">
        <f aca="false">IF(A51="","",SUMIFS(Commandes!$E$5:$E$1004,Commandes!$D$5:$D$1004,A51,Commandes!$G$5:$G$1004,"En cours"))</f>
        <v/>
      </c>
      <c r="H51" s="17" t="str">
        <f aca="false">IF(A51="","",E51+G51)</f>
        <v/>
      </c>
      <c r="I51" s="16" t="str">
        <f aca="false">IF(A51="","",Articles!F51)</f>
        <v/>
      </c>
      <c r="J51" s="32" t="str">
        <f aca="false">IF(A51="","",IF(E51&lt;=I51,IF(H51&lt;=I51,"Commander","Déjà commandé"),"OK"))</f>
        <v/>
      </c>
      <c r="K51" s="17" t="str">
        <f aca="false">IF(J51="Commander",Articles!G51,"")</f>
        <v/>
      </c>
      <c r="L51" s="33" t="str">
        <f aca="false">IF(A51="","",(SUMIFS(Mouvements!$H$2:$H$5000,Mouvements!$D$2:$D$5000,A51,Mouvements!$C$2:$C$5000,"Sortie")-SUMIFS(Mouvements!$H$2:$H$5000,Mouvements!$D$2:$D$5000,A51,Mouvements!$C$2:$C$5000,"Retour"))/Listes!$J$3)</f>
        <v/>
      </c>
      <c r="M51" s="34" t="str">
        <f aca="false">IF(OR(A51="",L51=""),"",IF(L51&gt;0,E51/L51,""))</f>
        <v/>
      </c>
      <c r="N51" s="35" t="str">
        <f aca="false">IF(A51="","",Articles!H51)</f>
        <v/>
      </c>
      <c r="O51" s="36" t="str">
        <f aca="false">IF(A51="","",E51*N51)</f>
        <v/>
      </c>
      <c r="P51" s="17" t="str">
        <f aca="false">IF(A51="","",IF(E51&lt;0,"Stock négatif : un mouvement manque",IF(F51&lt;&gt;0,"Stock sur un autre emplacement","")))</f>
        <v/>
      </c>
    </row>
    <row r="52" customFormat="false" ht="15" hidden="false" customHeight="false" outlineLevel="0" collapsed="false">
      <c r="A52" s="16" t="str">
        <f aca="false">IF(Articles!A52="","",Articles!A52)</f>
        <v/>
      </c>
      <c r="B52" s="16" t="str">
        <f aca="false">IF(A52="","",Articles!B52)</f>
        <v/>
      </c>
      <c r="C52" s="17" t="str">
        <f aca="false">IF(A52="","",SUMIFS(Mouvements!$J$2:$J$5000,Mouvements!$D$2:$D$5000,A52,Mouvements!$F$2:$F$5000,C$4))</f>
        <v/>
      </c>
      <c r="D52" s="17" t="str">
        <f aca="false">IF(A52="","",SUMIFS(Mouvements!$J$2:$J$5000,Mouvements!$D$2:$D$5000,A52,Mouvements!$F$2:$F$5000,D$4))</f>
        <v/>
      </c>
      <c r="E52" s="31" t="str">
        <f aca="false">IF(A52="","",SUMIFS(Mouvements!$J$2:$J$5000,Mouvements!$D$2:$D$5000,A52))</f>
        <v/>
      </c>
      <c r="F52" s="17" t="str">
        <f aca="false">IF(A52="","",E52-C52-D52)</f>
        <v/>
      </c>
      <c r="G52" s="17" t="str">
        <f aca="false">IF(A52="","",SUMIFS(Commandes!$E$5:$E$1004,Commandes!$D$5:$D$1004,A52,Commandes!$G$5:$G$1004,"En cours"))</f>
        <v/>
      </c>
      <c r="H52" s="17" t="str">
        <f aca="false">IF(A52="","",E52+G52)</f>
        <v/>
      </c>
      <c r="I52" s="16" t="str">
        <f aca="false">IF(A52="","",Articles!F52)</f>
        <v/>
      </c>
      <c r="J52" s="32" t="str">
        <f aca="false">IF(A52="","",IF(E52&lt;=I52,IF(H52&lt;=I52,"Commander","Déjà commandé"),"OK"))</f>
        <v/>
      </c>
      <c r="K52" s="17" t="str">
        <f aca="false">IF(J52="Commander",Articles!G52,"")</f>
        <v/>
      </c>
      <c r="L52" s="33" t="str">
        <f aca="false">IF(A52="","",(SUMIFS(Mouvements!$H$2:$H$5000,Mouvements!$D$2:$D$5000,A52,Mouvements!$C$2:$C$5000,"Sortie")-SUMIFS(Mouvements!$H$2:$H$5000,Mouvements!$D$2:$D$5000,A52,Mouvements!$C$2:$C$5000,"Retour"))/Listes!$J$3)</f>
        <v/>
      </c>
      <c r="M52" s="34" t="str">
        <f aca="false">IF(OR(A52="",L52=""),"",IF(L52&gt;0,E52/L52,""))</f>
        <v/>
      </c>
      <c r="N52" s="35" t="str">
        <f aca="false">IF(A52="","",Articles!H52)</f>
        <v/>
      </c>
      <c r="O52" s="36" t="str">
        <f aca="false">IF(A52="","",E52*N52)</f>
        <v/>
      </c>
      <c r="P52" s="17" t="str">
        <f aca="false">IF(A52="","",IF(E52&lt;0,"Stock négatif : un mouvement manque",IF(F52&lt;&gt;0,"Stock sur un autre emplacement","")))</f>
        <v/>
      </c>
    </row>
    <row r="53" customFormat="false" ht="15" hidden="false" customHeight="false" outlineLevel="0" collapsed="false">
      <c r="A53" s="16" t="str">
        <f aca="false">IF(Articles!A53="","",Articles!A53)</f>
        <v/>
      </c>
      <c r="B53" s="16" t="str">
        <f aca="false">IF(A53="","",Articles!B53)</f>
        <v/>
      </c>
      <c r="C53" s="17" t="str">
        <f aca="false">IF(A53="","",SUMIFS(Mouvements!$J$2:$J$5000,Mouvements!$D$2:$D$5000,A53,Mouvements!$F$2:$F$5000,C$4))</f>
        <v/>
      </c>
      <c r="D53" s="17" t="str">
        <f aca="false">IF(A53="","",SUMIFS(Mouvements!$J$2:$J$5000,Mouvements!$D$2:$D$5000,A53,Mouvements!$F$2:$F$5000,D$4))</f>
        <v/>
      </c>
      <c r="E53" s="31" t="str">
        <f aca="false">IF(A53="","",SUMIFS(Mouvements!$J$2:$J$5000,Mouvements!$D$2:$D$5000,A53))</f>
        <v/>
      </c>
      <c r="F53" s="17" t="str">
        <f aca="false">IF(A53="","",E53-C53-D53)</f>
        <v/>
      </c>
      <c r="G53" s="17" t="str">
        <f aca="false">IF(A53="","",SUMIFS(Commandes!$E$5:$E$1004,Commandes!$D$5:$D$1004,A53,Commandes!$G$5:$G$1004,"En cours"))</f>
        <v/>
      </c>
      <c r="H53" s="17" t="str">
        <f aca="false">IF(A53="","",E53+G53)</f>
        <v/>
      </c>
      <c r="I53" s="16" t="str">
        <f aca="false">IF(A53="","",Articles!F53)</f>
        <v/>
      </c>
      <c r="J53" s="32" t="str">
        <f aca="false">IF(A53="","",IF(E53&lt;=I53,IF(H53&lt;=I53,"Commander","Déjà commandé"),"OK"))</f>
        <v/>
      </c>
      <c r="K53" s="17" t="str">
        <f aca="false">IF(J53="Commander",Articles!G53,"")</f>
        <v/>
      </c>
      <c r="L53" s="33" t="str">
        <f aca="false">IF(A53="","",(SUMIFS(Mouvements!$H$2:$H$5000,Mouvements!$D$2:$D$5000,A53,Mouvements!$C$2:$C$5000,"Sortie")-SUMIFS(Mouvements!$H$2:$H$5000,Mouvements!$D$2:$D$5000,A53,Mouvements!$C$2:$C$5000,"Retour"))/Listes!$J$3)</f>
        <v/>
      </c>
      <c r="M53" s="34" t="str">
        <f aca="false">IF(OR(A53="",L53=""),"",IF(L53&gt;0,E53/L53,""))</f>
        <v/>
      </c>
      <c r="N53" s="35" t="str">
        <f aca="false">IF(A53="","",Articles!H53)</f>
        <v/>
      </c>
      <c r="O53" s="36" t="str">
        <f aca="false">IF(A53="","",E53*N53)</f>
        <v/>
      </c>
      <c r="P53" s="17" t="str">
        <f aca="false">IF(A53="","",IF(E53&lt;0,"Stock négatif : un mouvement manque",IF(F53&lt;&gt;0,"Stock sur un autre emplacement","")))</f>
        <v/>
      </c>
    </row>
    <row r="54" customFormat="false" ht="15" hidden="false" customHeight="false" outlineLevel="0" collapsed="false">
      <c r="A54" s="16" t="str">
        <f aca="false">IF(Articles!A54="","",Articles!A54)</f>
        <v/>
      </c>
      <c r="B54" s="16" t="str">
        <f aca="false">IF(A54="","",Articles!B54)</f>
        <v/>
      </c>
      <c r="C54" s="17" t="str">
        <f aca="false">IF(A54="","",SUMIFS(Mouvements!$J$2:$J$5000,Mouvements!$D$2:$D$5000,A54,Mouvements!$F$2:$F$5000,C$4))</f>
        <v/>
      </c>
      <c r="D54" s="17" t="str">
        <f aca="false">IF(A54="","",SUMIFS(Mouvements!$J$2:$J$5000,Mouvements!$D$2:$D$5000,A54,Mouvements!$F$2:$F$5000,D$4))</f>
        <v/>
      </c>
      <c r="E54" s="31" t="str">
        <f aca="false">IF(A54="","",SUMIFS(Mouvements!$J$2:$J$5000,Mouvements!$D$2:$D$5000,A54))</f>
        <v/>
      </c>
      <c r="F54" s="17" t="str">
        <f aca="false">IF(A54="","",E54-C54-D54)</f>
        <v/>
      </c>
      <c r="G54" s="17" t="str">
        <f aca="false">IF(A54="","",SUMIFS(Commandes!$E$5:$E$1004,Commandes!$D$5:$D$1004,A54,Commandes!$G$5:$G$1004,"En cours"))</f>
        <v/>
      </c>
      <c r="H54" s="17" t="str">
        <f aca="false">IF(A54="","",E54+G54)</f>
        <v/>
      </c>
      <c r="I54" s="16" t="str">
        <f aca="false">IF(A54="","",Articles!F54)</f>
        <v/>
      </c>
      <c r="J54" s="32" t="str">
        <f aca="false">IF(A54="","",IF(E54&lt;=I54,IF(H54&lt;=I54,"Commander","Déjà commandé"),"OK"))</f>
        <v/>
      </c>
      <c r="K54" s="17" t="str">
        <f aca="false">IF(J54="Commander",Articles!G54,"")</f>
        <v/>
      </c>
      <c r="L54" s="33" t="str">
        <f aca="false">IF(A54="","",(SUMIFS(Mouvements!$H$2:$H$5000,Mouvements!$D$2:$D$5000,A54,Mouvements!$C$2:$C$5000,"Sortie")-SUMIFS(Mouvements!$H$2:$H$5000,Mouvements!$D$2:$D$5000,A54,Mouvements!$C$2:$C$5000,"Retour"))/Listes!$J$3)</f>
        <v/>
      </c>
      <c r="M54" s="34" t="str">
        <f aca="false">IF(OR(A54="",L54=""),"",IF(L54&gt;0,E54/L54,""))</f>
        <v/>
      </c>
      <c r="N54" s="35" t="str">
        <f aca="false">IF(A54="","",Articles!H54)</f>
        <v/>
      </c>
      <c r="O54" s="36" t="str">
        <f aca="false">IF(A54="","",E54*N54)</f>
        <v/>
      </c>
      <c r="P54" s="17" t="str">
        <f aca="false">IF(A54="","",IF(E54&lt;0,"Stock négatif : un mouvement manque",IF(F54&lt;&gt;0,"Stock sur un autre emplacement","")))</f>
        <v/>
      </c>
    </row>
    <row r="55" customFormat="false" ht="15" hidden="false" customHeight="false" outlineLevel="0" collapsed="false">
      <c r="A55" s="16" t="str">
        <f aca="false">IF(Articles!A55="","",Articles!A55)</f>
        <v/>
      </c>
      <c r="B55" s="16" t="str">
        <f aca="false">IF(A55="","",Articles!B55)</f>
        <v/>
      </c>
      <c r="C55" s="17" t="str">
        <f aca="false">IF(A55="","",SUMIFS(Mouvements!$J$2:$J$5000,Mouvements!$D$2:$D$5000,A55,Mouvements!$F$2:$F$5000,C$4))</f>
        <v/>
      </c>
      <c r="D55" s="17" t="str">
        <f aca="false">IF(A55="","",SUMIFS(Mouvements!$J$2:$J$5000,Mouvements!$D$2:$D$5000,A55,Mouvements!$F$2:$F$5000,D$4))</f>
        <v/>
      </c>
      <c r="E55" s="31" t="str">
        <f aca="false">IF(A55="","",SUMIFS(Mouvements!$J$2:$J$5000,Mouvements!$D$2:$D$5000,A55))</f>
        <v/>
      </c>
      <c r="F55" s="17" t="str">
        <f aca="false">IF(A55="","",E55-C55-D55)</f>
        <v/>
      </c>
      <c r="G55" s="17" t="str">
        <f aca="false">IF(A55="","",SUMIFS(Commandes!$E$5:$E$1004,Commandes!$D$5:$D$1004,A55,Commandes!$G$5:$G$1004,"En cours"))</f>
        <v/>
      </c>
      <c r="H55" s="17" t="str">
        <f aca="false">IF(A55="","",E55+G55)</f>
        <v/>
      </c>
      <c r="I55" s="16" t="str">
        <f aca="false">IF(A55="","",Articles!F55)</f>
        <v/>
      </c>
      <c r="J55" s="32" t="str">
        <f aca="false">IF(A55="","",IF(E55&lt;=I55,IF(H55&lt;=I55,"Commander","Déjà commandé"),"OK"))</f>
        <v/>
      </c>
      <c r="K55" s="17" t="str">
        <f aca="false">IF(J55="Commander",Articles!G55,"")</f>
        <v/>
      </c>
      <c r="L55" s="33" t="str">
        <f aca="false">IF(A55="","",(SUMIFS(Mouvements!$H$2:$H$5000,Mouvements!$D$2:$D$5000,A55,Mouvements!$C$2:$C$5000,"Sortie")-SUMIFS(Mouvements!$H$2:$H$5000,Mouvements!$D$2:$D$5000,A55,Mouvements!$C$2:$C$5000,"Retour"))/Listes!$J$3)</f>
        <v/>
      </c>
      <c r="M55" s="34" t="str">
        <f aca="false">IF(OR(A55="",L55=""),"",IF(L55&gt;0,E55/L55,""))</f>
        <v/>
      </c>
      <c r="N55" s="35" t="str">
        <f aca="false">IF(A55="","",Articles!H55)</f>
        <v/>
      </c>
      <c r="O55" s="36" t="str">
        <f aca="false">IF(A55="","",E55*N55)</f>
        <v/>
      </c>
      <c r="P55" s="17" t="str">
        <f aca="false">IF(A55="","",IF(E55&lt;0,"Stock négatif : un mouvement manque",IF(F55&lt;&gt;0,"Stock sur un autre emplacement","")))</f>
        <v/>
      </c>
    </row>
    <row r="56" customFormat="false" ht="15" hidden="false" customHeight="false" outlineLevel="0" collapsed="false">
      <c r="A56" s="16" t="str">
        <f aca="false">IF(Articles!A56="","",Articles!A56)</f>
        <v/>
      </c>
      <c r="B56" s="16" t="str">
        <f aca="false">IF(A56="","",Articles!B56)</f>
        <v/>
      </c>
      <c r="C56" s="17" t="str">
        <f aca="false">IF(A56="","",SUMIFS(Mouvements!$J$2:$J$5000,Mouvements!$D$2:$D$5000,A56,Mouvements!$F$2:$F$5000,C$4))</f>
        <v/>
      </c>
      <c r="D56" s="17" t="str">
        <f aca="false">IF(A56="","",SUMIFS(Mouvements!$J$2:$J$5000,Mouvements!$D$2:$D$5000,A56,Mouvements!$F$2:$F$5000,D$4))</f>
        <v/>
      </c>
      <c r="E56" s="31" t="str">
        <f aca="false">IF(A56="","",SUMIFS(Mouvements!$J$2:$J$5000,Mouvements!$D$2:$D$5000,A56))</f>
        <v/>
      </c>
      <c r="F56" s="17" t="str">
        <f aca="false">IF(A56="","",E56-C56-D56)</f>
        <v/>
      </c>
      <c r="G56" s="17" t="str">
        <f aca="false">IF(A56="","",SUMIFS(Commandes!$E$5:$E$1004,Commandes!$D$5:$D$1004,A56,Commandes!$G$5:$G$1004,"En cours"))</f>
        <v/>
      </c>
      <c r="H56" s="17" t="str">
        <f aca="false">IF(A56="","",E56+G56)</f>
        <v/>
      </c>
      <c r="I56" s="16" t="str">
        <f aca="false">IF(A56="","",Articles!F56)</f>
        <v/>
      </c>
      <c r="J56" s="32" t="str">
        <f aca="false">IF(A56="","",IF(E56&lt;=I56,IF(H56&lt;=I56,"Commander","Déjà commandé"),"OK"))</f>
        <v/>
      </c>
      <c r="K56" s="17" t="str">
        <f aca="false">IF(J56="Commander",Articles!G56,"")</f>
        <v/>
      </c>
      <c r="L56" s="33" t="str">
        <f aca="false">IF(A56="","",(SUMIFS(Mouvements!$H$2:$H$5000,Mouvements!$D$2:$D$5000,A56,Mouvements!$C$2:$C$5000,"Sortie")-SUMIFS(Mouvements!$H$2:$H$5000,Mouvements!$D$2:$D$5000,A56,Mouvements!$C$2:$C$5000,"Retour"))/Listes!$J$3)</f>
        <v/>
      </c>
      <c r="M56" s="34" t="str">
        <f aca="false">IF(OR(A56="",L56=""),"",IF(L56&gt;0,E56/L56,""))</f>
        <v/>
      </c>
      <c r="N56" s="35" t="str">
        <f aca="false">IF(A56="","",Articles!H56)</f>
        <v/>
      </c>
      <c r="O56" s="36" t="str">
        <f aca="false">IF(A56="","",E56*N56)</f>
        <v/>
      </c>
      <c r="P56" s="17" t="str">
        <f aca="false">IF(A56="","",IF(E56&lt;0,"Stock négatif : un mouvement manque",IF(F56&lt;&gt;0,"Stock sur un autre emplacement","")))</f>
        <v/>
      </c>
    </row>
    <row r="57" customFormat="false" ht="15" hidden="false" customHeight="false" outlineLevel="0" collapsed="false">
      <c r="A57" s="16" t="str">
        <f aca="false">IF(Articles!A57="","",Articles!A57)</f>
        <v/>
      </c>
      <c r="B57" s="16" t="str">
        <f aca="false">IF(A57="","",Articles!B57)</f>
        <v/>
      </c>
      <c r="C57" s="17" t="str">
        <f aca="false">IF(A57="","",SUMIFS(Mouvements!$J$2:$J$5000,Mouvements!$D$2:$D$5000,A57,Mouvements!$F$2:$F$5000,C$4))</f>
        <v/>
      </c>
      <c r="D57" s="17" t="str">
        <f aca="false">IF(A57="","",SUMIFS(Mouvements!$J$2:$J$5000,Mouvements!$D$2:$D$5000,A57,Mouvements!$F$2:$F$5000,D$4))</f>
        <v/>
      </c>
      <c r="E57" s="31" t="str">
        <f aca="false">IF(A57="","",SUMIFS(Mouvements!$J$2:$J$5000,Mouvements!$D$2:$D$5000,A57))</f>
        <v/>
      </c>
      <c r="F57" s="17" t="str">
        <f aca="false">IF(A57="","",E57-C57-D57)</f>
        <v/>
      </c>
      <c r="G57" s="17" t="str">
        <f aca="false">IF(A57="","",SUMIFS(Commandes!$E$5:$E$1004,Commandes!$D$5:$D$1004,A57,Commandes!$G$5:$G$1004,"En cours"))</f>
        <v/>
      </c>
      <c r="H57" s="17" t="str">
        <f aca="false">IF(A57="","",E57+G57)</f>
        <v/>
      </c>
      <c r="I57" s="16" t="str">
        <f aca="false">IF(A57="","",Articles!F57)</f>
        <v/>
      </c>
      <c r="J57" s="32" t="str">
        <f aca="false">IF(A57="","",IF(E57&lt;=I57,IF(H57&lt;=I57,"Commander","Déjà commandé"),"OK"))</f>
        <v/>
      </c>
      <c r="K57" s="17" t="str">
        <f aca="false">IF(J57="Commander",Articles!G57,"")</f>
        <v/>
      </c>
      <c r="L57" s="33" t="str">
        <f aca="false">IF(A57="","",(SUMIFS(Mouvements!$H$2:$H$5000,Mouvements!$D$2:$D$5000,A57,Mouvements!$C$2:$C$5000,"Sortie")-SUMIFS(Mouvements!$H$2:$H$5000,Mouvements!$D$2:$D$5000,A57,Mouvements!$C$2:$C$5000,"Retour"))/Listes!$J$3)</f>
        <v/>
      </c>
      <c r="M57" s="34" t="str">
        <f aca="false">IF(OR(A57="",L57=""),"",IF(L57&gt;0,E57/L57,""))</f>
        <v/>
      </c>
      <c r="N57" s="35" t="str">
        <f aca="false">IF(A57="","",Articles!H57)</f>
        <v/>
      </c>
      <c r="O57" s="36" t="str">
        <f aca="false">IF(A57="","",E57*N57)</f>
        <v/>
      </c>
      <c r="P57" s="17" t="str">
        <f aca="false">IF(A57="","",IF(E57&lt;0,"Stock négatif : un mouvement manque",IF(F57&lt;&gt;0,"Stock sur un autre emplacement","")))</f>
        <v/>
      </c>
    </row>
    <row r="58" customFormat="false" ht="15" hidden="false" customHeight="false" outlineLevel="0" collapsed="false">
      <c r="A58" s="16" t="str">
        <f aca="false">IF(Articles!A58="","",Articles!A58)</f>
        <v/>
      </c>
      <c r="B58" s="16" t="str">
        <f aca="false">IF(A58="","",Articles!B58)</f>
        <v/>
      </c>
      <c r="C58" s="17" t="str">
        <f aca="false">IF(A58="","",SUMIFS(Mouvements!$J$2:$J$5000,Mouvements!$D$2:$D$5000,A58,Mouvements!$F$2:$F$5000,C$4))</f>
        <v/>
      </c>
      <c r="D58" s="17" t="str">
        <f aca="false">IF(A58="","",SUMIFS(Mouvements!$J$2:$J$5000,Mouvements!$D$2:$D$5000,A58,Mouvements!$F$2:$F$5000,D$4))</f>
        <v/>
      </c>
      <c r="E58" s="31" t="str">
        <f aca="false">IF(A58="","",SUMIFS(Mouvements!$J$2:$J$5000,Mouvements!$D$2:$D$5000,A58))</f>
        <v/>
      </c>
      <c r="F58" s="17" t="str">
        <f aca="false">IF(A58="","",E58-C58-D58)</f>
        <v/>
      </c>
      <c r="G58" s="17" t="str">
        <f aca="false">IF(A58="","",SUMIFS(Commandes!$E$5:$E$1004,Commandes!$D$5:$D$1004,A58,Commandes!$G$5:$G$1004,"En cours"))</f>
        <v/>
      </c>
      <c r="H58" s="17" t="str">
        <f aca="false">IF(A58="","",E58+G58)</f>
        <v/>
      </c>
      <c r="I58" s="16" t="str">
        <f aca="false">IF(A58="","",Articles!F58)</f>
        <v/>
      </c>
      <c r="J58" s="32" t="str">
        <f aca="false">IF(A58="","",IF(E58&lt;=I58,IF(H58&lt;=I58,"Commander","Déjà commandé"),"OK"))</f>
        <v/>
      </c>
      <c r="K58" s="17" t="str">
        <f aca="false">IF(J58="Commander",Articles!G58,"")</f>
        <v/>
      </c>
      <c r="L58" s="33" t="str">
        <f aca="false">IF(A58="","",(SUMIFS(Mouvements!$H$2:$H$5000,Mouvements!$D$2:$D$5000,A58,Mouvements!$C$2:$C$5000,"Sortie")-SUMIFS(Mouvements!$H$2:$H$5000,Mouvements!$D$2:$D$5000,A58,Mouvements!$C$2:$C$5000,"Retour"))/Listes!$J$3)</f>
        <v/>
      </c>
      <c r="M58" s="34" t="str">
        <f aca="false">IF(OR(A58="",L58=""),"",IF(L58&gt;0,E58/L58,""))</f>
        <v/>
      </c>
      <c r="N58" s="35" t="str">
        <f aca="false">IF(A58="","",Articles!H58)</f>
        <v/>
      </c>
      <c r="O58" s="36" t="str">
        <f aca="false">IF(A58="","",E58*N58)</f>
        <v/>
      </c>
      <c r="P58" s="17" t="str">
        <f aca="false">IF(A58="","",IF(E58&lt;0,"Stock négatif : un mouvement manque",IF(F58&lt;&gt;0,"Stock sur un autre emplacement","")))</f>
        <v/>
      </c>
    </row>
    <row r="59" customFormat="false" ht="15" hidden="false" customHeight="false" outlineLevel="0" collapsed="false">
      <c r="A59" s="16" t="str">
        <f aca="false">IF(Articles!A59="","",Articles!A59)</f>
        <v/>
      </c>
      <c r="B59" s="16" t="str">
        <f aca="false">IF(A59="","",Articles!B59)</f>
        <v/>
      </c>
      <c r="C59" s="17" t="str">
        <f aca="false">IF(A59="","",SUMIFS(Mouvements!$J$2:$J$5000,Mouvements!$D$2:$D$5000,A59,Mouvements!$F$2:$F$5000,C$4))</f>
        <v/>
      </c>
      <c r="D59" s="17" t="str">
        <f aca="false">IF(A59="","",SUMIFS(Mouvements!$J$2:$J$5000,Mouvements!$D$2:$D$5000,A59,Mouvements!$F$2:$F$5000,D$4))</f>
        <v/>
      </c>
      <c r="E59" s="31" t="str">
        <f aca="false">IF(A59="","",SUMIFS(Mouvements!$J$2:$J$5000,Mouvements!$D$2:$D$5000,A59))</f>
        <v/>
      </c>
      <c r="F59" s="17" t="str">
        <f aca="false">IF(A59="","",E59-C59-D59)</f>
        <v/>
      </c>
      <c r="G59" s="17" t="str">
        <f aca="false">IF(A59="","",SUMIFS(Commandes!$E$5:$E$1004,Commandes!$D$5:$D$1004,A59,Commandes!$G$5:$G$1004,"En cours"))</f>
        <v/>
      </c>
      <c r="H59" s="17" t="str">
        <f aca="false">IF(A59="","",E59+G59)</f>
        <v/>
      </c>
      <c r="I59" s="16" t="str">
        <f aca="false">IF(A59="","",Articles!F59)</f>
        <v/>
      </c>
      <c r="J59" s="32" t="str">
        <f aca="false">IF(A59="","",IF(E59&lt;=I59,IF(H59&lt;=I59,"Commander","Déjà commandé"),"OK"))</f>
        <v/>
      </c>
      <c r="K59" s="17" t="str">
        <f aca="false">IF(J59="Commander",Articles!G59,"")</f>
        <v/>
      </c>
      <c r="L59" s="33" t="str">
        <f aca="false">IF(A59="","",(SUMIFS(Mouvements!$H$2:$H$5000,Mouvements!$D$2:$D$5000,A59,Mouvements!$C$2:$C$5000,"Sortie")-SUMIFS(Mouvements!$H$2:$H$5000,Mouvements!$D$2:$D$5000,A59,Mouvements!$C$2:$C$5000,"Retour"))/Listes!$J$3)</f>
        <v/>
      </c>
      <c r="M59" s="34" t="str">
        <f aca="false">IF(OR(A59="",L59=""),"",IF(L59&gt;0,E59/L59,""))</f>
        <v/>
      </c>
      <c r="N59" s="35" t="str">
        <f aca="false">IF(A59="","",Articles!H59)</f>
        <v/>
      </c>
      <c r="O59" s="36" t="str">
        <f aca="false">IF(A59="","",E59*N59)</f>
        <v/>
      </c>
      <c r="P59" s="17" t="str">
        <f aca="false">IF(A59="","",IF(E59&lt;0,"Stock négatif : un mouvement manque",IF(F59&lt;&gt;0,"Stock sur un autre emplacement","")))</f>
        <v/>
      </c>
    </row>
    <row r="60" customFormat="false" ht="15" hidden="false" customHeight="false" outlineLevel="0" collapsed="false">
      <c r="A60" s="16" t="str">
        <f aca="false">IF(Articles!A60="","",Articles!A60)</f>
        <v/>
      </c>
      <c r="B60" s="16" t="str">
        <f aca="false">IF(A60="","",Articles!B60)</f>
        <v/>
      </c>
      <c r="C60" s="17" t="str">
        <f aca="false">IF(A60="","",SUMIFS(Mouvements!$J$2:$J$5000,Mouvements!$D$2:$D$5000,A60,Mouvements!$F$2:$F$5000,C$4))</f>
        <v/>
      </c>
      <c r="D60" s="17" t="str">
        <f aca="false">IF(A60="","",SUMIFS(Mouvements!$J$2:$J$5000,Mouvements!$D$2:$D$5000,A60,Mouvements!$F$2:$F$5000,D$4))</f>
        <v/>
      </c>
      <c r="E60" s="31" t="str">
        <f aca="false">IF(A60="","",SUMIFS(Mouvements!$J$2:$J$5000,Mouvements!$D$2:$D$5000,A60))</f>
        <v/>
      </c>
      <c r="F60" s="17" t="str">
        <f aca="false">IF(A60="","",E60-C60-D60)</f>
        <v/>
      </c>
      <c r="G60" s="17" t="str">
        <f aca="false">IF(A60="","",SUMIFS(Commandes!$E$5:$E$1004,Commandes!$D$5:$D$1004,A60,Commandes!$G$5:$G$1004,"En cours"))</f>
        <v/>
      </c>
      <c r="H60" s="17" t="str">
        <f aca="false">IF(A60="","",E60+G60)</f>
        <v/>
      </c>
      <c r="I60" s="16" t="str">
        <f aca="false">IF(A60="","",Articles!F60)</f>
        <v/>
      </c>
      <c r="J60" s="32" t="str">
        <f aca="false">IF(A60="","",IF(E60&lt;=I60,IF(H60&lt;=I60,"Commander","Déjà commandé"),"OK"))</f>
        <v/>
      </c>
      <c r="K60" s="17" t="str">
        <f aca="false">IF(J60="Commander",Articles!G60,"")</f>
        <v/>
      </c>
      <c r="L60" s="33" t="str">
        <f aca="false">IF(A60="","",(SUMIFS(Mouvements!$H$2:$H$5000,Mouvements!$D$2:$D$5000,A60,Mouvements!$C$2:$C$5000,"Sortie")-SUMIFS(Mouvements!$H$2:$H$5000,Mouvements!$D$2:$D$5000,A60,Mouvements!$C$2:$C$5000,"Retour"))/Listes!$J$3)</f>
        <v/>
      </c>
      <c r="M60" s="34" t="str">
        <f aca="false">IF(OR(A60="",L60=""),"",IF(L60&gt;0,E60/L60,""))</f>
        <v/>
      </c>
      <c r="N60" s="35" t="str">
        <f aca="false">IF(A60="","",Articles!H60)</f>
        <v/>
      </c>
      <c r="O60" s="36" t="str">
        <f aca="false">IF(A60="","",E60*N60)</f>
        <v/>
      </c>
      <c r="P60" s="17" t="str">
        <f aca="false">IF(A60="","",IF(E60&lt;0,"Stock négatif : un mouvement manque",IF(F60&lt;&gt;0,"Stock sur un autre emplacement","")))</f>
        <v/>
      </c>
    </row>
    <row r="61" customFormat="false" ht="15" hidden="false" customHeight="false" outlineLevel="0" collapsed="false">
      <c r="A61" s="16" t="str">
        <f aca="false">IF(Articles!A61="","",Articles!A61)</f>
        <v/>
      </c>
      <c r="B61" s="16" t="str">
        <f aca="false">IF(A61="","",Articles!B61)</f>
        <v/>
      </c>
      <c r="C61" s="17" t="str">
        <f aca="false">IF(A61="","",SUMIFS(Mouvements!$J$2:$J$5000,Mouvements!$D$2:$D$5000,A61,Mouvements!$F$2:$F$5000,C$4))</f>
        <v/>
      </c>
      <c r="D61" s="17" t="str">
        <f aca="false">IF(A61="","",SUMIFS(Mouvements!$J$2:$J$5000,Mouvements!$D$2:$D$5000,A61,Mouvements!$F$2:$F$5000,D$4))</f>
        <v/>
      </c>
      <c r="E61" s="31" t="str">
        <f aca="false">IF(A61="","",SUMIFS(Mouvements!$J$2:$J$5000,Mouvements!$D$2:$D$5000,A61))</f>
        <v/>
      </c>
      <c r="F61" s="17" t="str">
        <f aca="false">IF(A61="","",E61-C61-D61)</f>
        <v/>
      </c>
      <c r="G61" s="17" t="str">
        <f aca="false">IF(A61="","",SUMIFS(Commandes!$E$5:$E$1004,Commandes!$D$5:$D$1004,A61,Commandes!$G$5:$G$1004,"En cours"))</f>
        <v/>
      </c>
      <c r="H61" s="17" t="str">
        <f aca="false">IF(A61="","",E61+G61)</f>
        <v/>
      </c>
      <c r="I61" s="16" t="str">
        <f aca="false">IF(A61="","",Articles!F61)</f>
        <v/>
      </c>
      <c r="J61" s="32" t="str">
        <f aca="false">IF(A61="","",IF(E61&lt;=I61,IF(H61&lt;=I61,"Commander","Déjà commandé"),"OK"))</f>
        <v/>
      </c>
      <c r="K61" s="17" t="str">
        <f aca="false">IF(J61="Commander",Articles!G61,"")</f>
        <v/>
      </c>
      <c r="L61" s="33" t="str">
        <f aca="false">IF(A61="","",(SUMIFS(Mouvements!$H$2:$H$5000,Mouvements!$D$2:$D$5000,A61,Mouvements!$C$2:$C$5000,"Sortie")-SUMIFS(Mouvements!$H$2:$H$5000,Mouvements!$D$2:$D$5000,A61,Mouvements!$C$2:$C$5000,"Retour"))/Listes!$J$3)</f>
        <v/>
      </c>
      <c r="M61" s="34" t="str">
        <f aca="false">IF(OR(A61="",L61=""),"",IF(L61&gt;0,E61/L61,""))</f>
        <v/>
      </c>
      <c r="N61" s="35" t="str">
        <f aca="false">IF(A61="","",Articles!H61)</f>
        <v/>
      </c>
      <c r="O61" s="36" t="str">
        <f aca="false">IF(A61="","",E61*N61)</f>
        <v/>
      </c>
      <c r="P61" s="17" t="str">
        <f aca="false">IF(A61="","",IF(E61&lt;0,"Stock négatif : un mouvement manque",IF(F61&lt;&gt;0,"Stock sur un autre emplacement","")))</f>
        <v/>
      </c>
    </row>
    <row r="62" customFormat="false" ht="15" hidden="false" customHeight="false" outlineLevel="0" collapsed="false">
      <c r="A62" s="16" t="str">
        <f aca="false">IF(Articles!A62="","",Articles!A62)</f>
        <v/>
      </c>
      <c r="B62" s="16" t="str">
        <f aca="false">IF(A62="","",Articles!B62)</f>
        <v/>
      </c>
      <c r="C62" s="17" t="str">
        <f aca="false">IF(A62="","",SUMIFS(Mouvements!$J$2:$J$5000,Mouvements!$D$2:$D$5000,A62,Mouvements!$F$2:$F$5000,C$4))</f>
        <v/>
      </c>
      <c r="D62" s="17" t="str">
        <f aca="false">IF(A62="","",SUMIFS(Mouvements!$J$2:$J$5000,Mouvements!$D$2:$D$5000,A62,Mouvements!$F$2:$F$5000,D$4))</f>
        <v/>
      </c>
      <c r="E62" s="31" t="str">
        <f aca="false">IF(A62="","",SUMIFS(Mouvements!$J$2:$J$5000,Mouvements!$D$2:$D$5000,A62))</f>
        <v/>
      </c>
      <c r="F62" s="17" t="str">
        <f aca="false">IF(A62="","",E62-C62-D62)</f>
        <v/>
      </c>
      <c r="G62" s="17" t="str">
        <f aca="false">IF(A62="","",SUMIFS(Commandes!$E$5:$E$1004,Commandes!$D$5:$D$1004,A62,Commandes!$G$5:$G$1004,"En cours"))</f>
        <v/>
      </c>
      <c r="H62" s="17" t="str">
        <f aca="false">IF(A62="","",E62+G62)</f>
        <v/>
      </c>
      <c r="I62" s="16" t="str">
        <f aca="false">IF(A62="","",Articles!F62)</f>
        <v/>
      </c>
      <c r="J62" s="32" t="str">
        <f aca="false">IF(A62="","",IF(E62&lt;=I62,IF(H62&lt;=I62,"Commander","Déjà commandé"),"OK"))</f>
        <v/>
      </c>
      <c r="K62" s="17" t="str">
        <f aca="false">IF(J62="Commander",Articles!G62,"")</f>
        <v/>
      </c>
      <c r="L62" s="33" t="str">
        <f aca="false">IF(A62="","",(SUMIFS(Mouvements!$H$2:$H$5000,Mouvements!$D$2:$D$5000,A62,Mouvements!$C$2:$C$5000,"Sortie")-SUMIFS(Mouvements!$H$2:$H$5000,Mouvements!$D$2:$D$5000,A62,Mouvements!$C$2:$C$5000,"Retour"))/Listes!$J$3)</f>
        <v/>
      </c>
      <c r="M62" s="34" t="str">
        <f aca="false">IF(OR(A62="",L62=""),"",IF(L62&gt;0,E62/L62,""))</f>
        <v/>
      </c>
      <c r="N62" s="35" t="str">
        <f aca="false">IF(A62="","",Articles!H62)</f>
        <v/>
      </c>
      <c r="O62" s="36" t="str">
        <f aca="false">IF(A62="","",E62*N62)</f>
        <v/>
      </c>
      <c r="P62" s="17" t="str">
        <f aca="false">IF(A62="","",IF(E62&lt;0,"Stock négatif : un mouvement manque",IF(F62&lt;&gt;0,"Stock sur un autre emplacement","")))</f>
        <v/>
      </c>
    </row>
    <row r="63" customFormat="false" ht="15" hidden="false" customHeight="false" outlineLevel="0" collapsed="false">
      <c r="A63" s="16" t="str">
        <f aca="false">IF(Articles!A63="","",Articles!A63)</f>
        <v/>
      </c>
      <c r="B63" s="16" t="str">
        <f aca="false">IF(A63="","",Articles!B63)</f>
        <v/>
      </c>
      <c r="C63" s="17" t="str">
        <f aca="false">IF(A63="","",SUMIFS(Mouvements!$J$2:$J$5000,Mouvements!$D$2:$D$5000,A63,Mouvements!$F$2:$F$5000,C$4))</f>
        <v/>
      </c>
      <c r="D63" s="17" t="str">
        <f aca="false">IF(A63="","",SUMIFS(Mouvements!$J$2:$J$5000,Mouvements!$D$2:$D$5000,A63,Mouvements!$F$2:$F$5000,D$4))</f>
        <v/>
      </c>
      <c r="E63" s="31" t="str">
        <f aca="false">IF(A63="","",SUMIFS(Mouvements!$J$2:$J$5000,Mouvements!$D$2:$D$5000,A63))</f>
        <v/>
      </c>
      <c r="F63" s="17" t="str">
        <f aca="false">IF(A63="","",E63-C63-D63)</f>
        <v/>
      </c>
      <c r="G63" s="17" t="str">
        <f aca="false">IF(A63="","",SUMIFS(Commandes!$E$5:$E$1004,Commandes!$D$5:$D$1004,A63,Commandes!$G$5:$G$1004,"En cours"))</f>
        <v/>
      </c>
      <c r="H63" s="17" t="str">
        <f aca="false">IF(A63="","",E63+G63)</f>
        <v/>
      </c>
      <c r="I63" s="16" t="str">
        <f aca="false">IF(A63="","",Articles!F63)</f>
        <v/>
      </c>
      <c r="J63" s="32" t="str">
        <f aca="false">IF(A63="","",IF(E63&lt;=I63,IF(H63&lt;=I63,"Commander","Déjà commandé"),"OK"))</f>
        <v/>
      </c>
      <c r="K63" s="17" t="str">
        <f aca="false">IF(J63="Commander",Articles!G63,"")</f>
        <v/>
      </c>
      <c r="L63" s="33" t="str">
        <f aca="false">IF(A63="","",(SUMIFS(Mouvements!$H$2:$H$5000,Mouvements!$D$2:$D$5000,A63,Mouvements!$C$2:$C$5000,"Sortie")-SUMIFS(Mouvements!$H$2:$H$5000,Mouvements!$D$2:$D$5000,A63,Mouvements!$C$2:$C$5000,"Retour"))/Listes!$J$3)</f>
        <v/>
      </c>
      <c r="M63" s="34" t="str">
        <f aca="false">IF(OR(A63="",L63=""),"",IF(L63&gt;0,E63/L63,""))</f>
        <v/>
      </c>
      <c r="N63" s="35" t="str">
        <f aca="false">IF(A63="","",Articles!H63)</f>
        <v/>
      </c>
      <c r="O63" s="36" t="str">
        <f aca="false">IF(A63="","",E63*N63)</f>
        <v/>
      </c>
      <c r="P63" s="17" t="str">
        <f aca="false">IF(A63="","",IF(E63&lt;0,"Stock négatif : un mouvement manque",IF(F63&lt;&gt;0,"Stock sur un autre emplacement","")))</f>
        <v/>
      </c>
    </row>
    <row r="64" customFormat="false" ht="15" hidden="false" customHeight="false" outlineLevel="0" collapsed="false">
      <c r="A64" s="16" t="str">
        <f aca="false">IF(Articles!A64="","",Articles!A64)</f>
        <v/>
      </c>
      <c r="B64" s="16" t="str">
        <f aca="false">IF(A64="","",Articles!B64)</f>
        <v/>
      </c>
      <c r="C64" s="17" t="str">
        <f aca="false">IF(A64="","",SUMIFS(Mouvements!$J$2:$J$5000,Mouvements!$D$2:$D$5000,A64,Mouvements!$F$2:$F$5000,C$4))</f>
        <v/>
      </c>
      <c r="D64" s="17" t="str">
        <f aca="false">IF(A64="","",SUMIFS(Mouvements!$J$2:$J$5000,Mouvements!$D$2:$D$5000,A64,Mouvements!$F$2:$F$5000,D$4))</f>
        <v/>
      </c>
      <c r="E64" s="31" t="str">
        <f aca="false">IF(A64="","",SUMIFS(Mouvements!$J$2:$J$5000,Mouvements!$D$2:$D$5000,A64))</f>
        <v/>
      </c>
      <c r="F64" s="17" t="str">
        <f aca="false">IF(A64="","",E64-C64-D64)</f>
        <v/>
      </c>
      <c r="G64" s="17" t="str">
        <f aca="false">IF(A64="","",SUMIFS(Commandes!$E$5:$E$1004,Commandes!$D$5:$D$1004,A64,Commandes!$G$5:$G$1004,"En cours"))</f>
        <v/>
      </c>
      <c r="H64" s="17" t="str">
        <f aca="false">IF(A64="","",E64+G64)</f>
        <v/>
      </c>
      <c r="I64" s="16" t="str">
        <f aca="false">IF(A64="","",Articles!F64)</f>
        <v/>
      </c>
      <c r="J64" s="32" t="str">
        <f aca="false">IF(A64="","",IF(E64&lt;=I64,IF(H64&lt;=I64,"Commander","Déjà commandé"),"OK"))</f>
        <v/>
      </c>
      <c r="K64" s="17" t="str">
        <f aca="false">IF(J64="Commander",Articles!G64,"")</f>
        <v/>
      </c>
      <c r="L64" s="33" t="str">
        <f aca="false">IF(A64="","",(SUMIFS(Mouvements!$H$2:$H$5000,Mouvements!$D$2:$D$5000,A64,Mouvements!$C$2:$C$5000,"Sortie")-SUMIFS(Mouvements!$H$2:$H$5000,Mouvements!$D$2:$D$5000,A64,Mouvements!$C$2:$C$5000,"Retour"))/Listes!$J$3)</f>
        <v/>
      </c>
      <c r="M64" s="34" t="str">
        <f aca="false">IF(OR(A64="",L64=""),"",IF(L64&gt;0,E64/L64,""))</f>
        <v/>
      </c>
      <c r="N64" s="35" t="str">
        <f aca="false">IF(A64="","",Articles!H64)</f>
        <v/>
      </c>
      <c r="O64" s="36" t="str">
        <f aca="false">IF(A64="","",E64*N64)</f>
        <v/>
      </c>
      <c r="P64" s="17" t="str">
        <f aca="false">IF(A64="","",IF(E64&lt;0,"Stock négatif : un mouvement manque",IF(F64&lt;&gt;0,"Stock sur un autre emplacement","")))</f>
        <v/>
      </c>
    </row>
    <row r="65" customFormat="false" ht="15" hidden="false" customHeight="false" outlineLevel="0" collapsed="false">
      <c r="A65" s="16" t="str">
        <f aca="false">IF(Articles!A65="","",Articles!A65)</f>
        <v/>
      </c>
      <c r="B65" s="16" t="str">
        <f aca="false">IF(A65="","",Articles!B65)</f>
        <v/>
      </c>
      <c r="C65" s="17" t="str">
        <f aca="false">IF(A65="","",SUMIFS(Mouvements!$J$2:$J$5000,Mouvements!$D$2:$D$5000,A65,Mouvements!$F$2:$F$5000,C$4))</f>
        <v/>
      </c>
      <c r="D65" s="17" t="str">
        <f aca="false">IF(A65="","",SUMIFS(Mouvements!$J$2:$J$5000,Mouvements!$D$2:$D$5000,A65,Mouvements!$F$2:$F$5000,D$4))</f>
        <v/>
      </c>
      <c r="E65" s="31" t="str">
        <f aca="false">IF(A65="","",SUMIFS(Mouvements!$J$2:$J$5000,Mouvements!$D$2:$D$5000,A65))</f>
        <v/>
      </c>
      <c r="F65" s="17" t="str">
        <f aca="false">IF(A65="","",E65-C65-D65)</f>
        <v/>
      </c>
      <c r="G65" s="17" t="str">
        <f aca="false">IF(A65="","",SUMIFS(Commandes!$E$5:$E$1004,Commandes!$D$5:$D$1004,A65,Commandes!$G$5:$G$1004,"En cours"))</f>
        <v/>
      </c>
      <c r="H65" s="17" t="str">
        <f aca="false">IF(A65="","",E65+G65)</f>
        <v/>
      </c>
      <c r="I65" s="16" t="str">
        <f aca="false">IF(A65="","",Articles!F65)</f>
        <v/>
      </c>
      <c r="J65" s="32" t="str">
        <f aca="false">IF(A65="","",IF(E65&lt;=I65,IF(H65&lt;=I65,"Commander","Déjà commandé"),"OK"))</f>
        <v/>
      </c>
      <c r="K65" s="17" t="str">
        <f aca="false">IF(J65="Commander",Articles!G65,"")</f>
        <v/>
      </c>
      <c r="L65" s="33" t="str">
        <f aca="false">IF(A65="","",(SUMIFS(Mouvements!$H$2:$H$5000,Mouvements!$D$2:$D$5000,A65,Mouvements!$C$2:$C$5000,"Sortie")-SUMIFS(Mouvements!$H$2:$H$5000,Mouvements!$D$2:$D$5000,A65,Mouvements!$C$2:$C$5000,"Retour"))/Listes!$J$3)</f>
        <v/>
      </c>
      <c r="M65" s="34" t="str">
        <f aca="false">IF(OR(A65="",L65=""),"",IF(L65&gt;0,E65/L65,""))</f>
        <v/>
      </c>
      <c r="N65" s="35" t="str">
        <f aca="false">IF(A65="","",Articles!H65)</f>
        <v/>
      </c>
      <c r="O65" s="36" t="str">
        <f aca="false">IF(A65="","",E65*N65)</f>
        <v/>
      </c>
      <c r="P65" s="17" t="str">
        <f aca="false">IF(A65="","",IF(E65&lt;0,"Stock négatif : un mouvement manque",IF(F65&lt;&gt;0,"Stock sur un autre emplacement","")))</f>
        <v/>
      </c>
    </row>
    <row r="66" customFormat="false" ht="15" hidden="false" customHeight="false" outlineLevel="0" collapsed="false">
      <c r="A66" s="16" t="str">
        <f aca="false">IF(Articles!A66="","",Articles!A66)</f>
        <v/>
      </c>
      <c r="B66" s="16" t="str">
        <f aca="false">IF(A66="","",Articles!B66)</f>
        <v/>
      </c>
      <c r="C66" s="17" t="str">
        <f aca="false">IF(A66="","",SUMIFS(Mouvements!$J$2:$J$5000,Mouvements!$D$2:$D$5000,A66,Mouvements!$F$2:$F$5000,C$4))</f>
        <v/>
      </c>
      <c r="D66" s="17" t="str">
        <f aca="false">IF(A66="","",SUMIFS(Mouvements!$J$2:$J$5000,Mouvements!$D$2:$D$5000,A66,Mouvements!$F$2:$F$5000,D$4))</f>
        <v/>
      </c>
      <c r="E66" s="31" t="str">
        <f aca="false">IF(A66="","",SUMIFS(Mouvements!$J$2:$J$5000,Mouvements!$D$2:$D$5000,A66))</f>
        <v/>
      </c>
      <c r="F66" s="17" t="str">
        <f aca="false">IF(A66="","",E66-C66-D66)</f>
        <v/>
      </c>
      <c r="G66" s="17" t="str">
        <f aca="false">IF(A66="","",SUMIFS(Commandes!$E$5:$E$1004,Commandes!$D$5:$D$1004,A66,Commandes!$G$5:$G$1004,"En cours"))</f>
        <v/>
      </c>
      <c r="H66" s="17" t="str">
        <f aca="false">IF(A66="","",E66+G66)</f>
        <v/>
      </c>
      <c r="I66" s="16" t="str">
        <f aca="false">IF(A66="","",Articles!F66)</f>
        <v/>
      </c>
      <c r="J66" s="32" t="str">
        <f aca="false">IF(A66="","",IF(E66&lt;=I66,IF(H66&lt;=I66,"Commander","Déjà commandé"),"OK"))</f>
        <v/>
      </c>
      <c r="K66" s="17" t="str">
        <f aca="false">IF(J66="Commander",Articles!G66,"")</f>
        <v/>
      </c>
      <c r="L66" s="33" t="str">
        <f aca="false">IF(A66="","",(SUMIFS(Mouvements!$H$2:$H$5000,Mouvements!$D$2:$D$5000,A66,Mouvements!$C$2:$C$5000,"Sortie")-SUMIFS(Mouvements!$H$2:$H$5000,Mouvements!$D$2:$D$5000,A66,Mouvements!$C$2:$C$5000,"Retour"))/Listes!$J$3)</f>
        <v/>
      </c>
      <c r="M66" s="34" t="str">
        <f aca="false">IF(OR(A66="",L66=""),"",IF(L66&gt;0,E66/L66,""))</f>
        <v/>
      </c>
      <c r="N66" s="35" t="str">
        <f aca="false">IF(A66="","",Articles!H66)</f>
        <v/>
      </c>
      <c r="O66" s="36" t="str">
        <f aca="false">IF(A66="","",E66*N66)</f>
        <v/>
      </c>
      <c r="P66" s="17" t="str">
        <f aca="false">IF(A66="","",IF(E66&lt;0,"Stock négatif : un mouvement manque",IF(F66&lt;&gt;0,"Stock sur un autre emplacement","")))</f>
        <v/>
      </c>
    </row>
    <row r="67" customFormat="false" ht="15" hidden="false" customHeight="false" outlineLevel="0" collapsed="false">
      <c r="A67" s="16" t="str">
        <f aca="false">IF(Articles!A67="","",Articles!A67)</f>
        <v/>
      </c>
      <c r="B67" s="16" t="str">
        <f aca="false">IF(A67="","",Articles!B67)</f>
        <v/>
      </c>
      <c r="C67" s="17" t="str">
        <f aca="false">IF(A67="","",SUMIFS(Mouvements!$J$2:$J$5000,Mouvements!$D$2:$D$5000,A67,Mouvements!$F$2:$F$5000,C$4))</f>
        <v/>
      </c>
      <c r="D67" s="17" t="str">
        <f aca="false">IF(A67="","",SUMIFS(Mouvements!$J$2:$J$5000,Mouvements!$D$2:$D$5000,A67,Mouvements!$F$2:$F$5000,D$4))</f>
        <v/>
      </c>
      <c r="E67" s="31" t="str">
        <f aca="false">IF(A67="","",SUMIFS(Mouvements!$J$2:$J$5000,Mouvements!$D$2:$D$5000,A67))</f>
        <v/>
      </c>
      <c r="F67" s="17" t="str">
        <f aca="false">IF(A67="","",E67-C67-D67)</f>
        <v/>
      </c>
      <c r="G67" s="17" t="str">
        <f aca="false">IF(A67="","",SUMIFS(Commandes!$E$5:$E$1004,Commandes!$D$5:$D$1004,A67,Commandes!$G$5:$G$1004,"En cours"))</f>
        <v/>
      </c>
      <c r="H67" s="17" t="str">
        <f aca="false">IF(A67="","",E67+G67)</f>
        <v/>
      </c>
      <c r="I67" s="16" t="str">
        <f aca="false">IF(A67="","",Articles!F67)</f>
        <v/>
      </c>
      <c r="J67" s="32" t="str">
        <f aca="false">IF(A67="","",IF(E67&lt;=I67,IF(H67&lt;=I67,"Commander","Déjà commandé"),"OK"))</f>
        <v/>
      </c>
      <c r="K67" s="17" t="str">
        <f aca="false">IF(J67="Commander",Articles!G67,"")</f>
        <v/>
      </c>
      <c r="L67" s="33" t="str">
        <f aca="false">IF(A67="","",(SUMIFS(Mouvements!$H$2:$H$5000,Mouvements!$D$2:$D$5000,A67,Mouvements!$C$2:$C$5000,"Sortie")-SUMIFS(Mouvements!$H$2:$H$5000,Mouvements!$D$2:$D$5000,A67,Mouvements!$C$2:$C$5000,"Retour"))/Listes!$J$3)</f>
        <v/>
      </c>
      <c r="M67" s="34" t="str">
        <f aca="false">IF(OR(A67="",L67=""),"",IF(L67&gt;0,E67/L67,""))</f>
        <v/>
      </c>
      <c r="N67" s="35" t="str">
        <f aca="false">IF(A67="","",Articles!H67)</f>
        <v/>
      </c>
      <c r="O67" s="36" t="str">
        <f aca="false">IF(A67="","",E67*N67)</f>
        <v/>
      </c>
      <c r="P67" s="17" t="str">
        <f aca="false">IF(A67="","",IF(E67&lt;0,"Stock négatif : un mouvement manque",IF(F67&lt;&gt;0,"Stock sur un autre emplacement","")))</f>
        <v/>
      </c>
    </row>
    <row r="68" customFormat="false" ht="15" hidden="false" customHeight="false" outlineLevel="0" collapsed="false">
      <c r="A68" s="16" t="str">
        <f aca="false">IF(Articles!A68="","",Articles!A68)</f>
        <v/>
      </c>
      <c r="B68" s="16" t="str">
        <f aca="false">IF(A68="","",Articles!B68)</f>
        <v/>
      </c>
      <c r="C68" s="17" t="str">
        <f aca="false">IF(A68="","",SUMIFS(Mouvements!$J$2:$J$5000,Mouvements!$D$2:$D$5000,A68,Mouvements!$F$2:$F$5000,C$4))</f>
        <v/>
      </c>
      <c r="D68" s="17" t="str">
        <f aca="false">IF(A68="","",SUMIFS(Mouvements!$J$2:$J$5000,Mouvements!$D$2:$D$5000,A68,Mouvements!$F$2:$F$5000,D$4))</f>
        <v/>
      </c>
      <c r="E68" s="31" t="str">
        <f aca="false">IF(A68="","",SUMIFS(Mouvements!$J$2:$J$5000,Mouvements!$D$2:$D$5000,A68))</f>
        <v/>
      </c>
      <c r="F68" s="17" t="str">
        <f aca="false">IF(A68="","",E68-C68-D68)</f>
        <v/>
      </c>
      <c r="G68" s="17" t="str">
        <f aca="false">IF(A68="","",SUMIFS(Commandes!$E$5:$E$1004,Commandes!$D$5:$D$1004,A68,Commandes!$G$5:$G$1004,"En cours"))</f>
        <v/>
      </c>
      <c r="H68" s="17" t="str">
        <f aca="false">IF(A68="","",E68+G68)</f>
        <v/>
      </c>
      <c r="I68" s="16" t="str">
        <f aca="false">IF(A68="","",Articles!F68)</f>
        <v/>
      </c>
      <c r="J68" s="32" t="str">
        <f aca="false">IF(A68="","",IF(E68&lt;=I68,IF(H68&lt;=I68,"Commander","Déjà commandé"),"OK"))</f>
        <v/>
      </c>
      <c r="K68" s="17" t="str">
        <f aca="false">IF(J68="Commander",Articles!G68,"")</f>
        <v/>
      </c>
      <c r="L68" s="33" t="str">
        <f aca="false">IF(A68="","",(SUMIFS(Mouvements!$H$2:$H$5000,Mouvements!$D$2:$D$5000,A68,Mouvements!$C$2:$C$5000,"Sortie")-SUMIFS(Mouvements!$H$2:$H$5000,Mouvements!$D$2:$D$5000,A68,Mouvements!$C$2:$C$5000,"Retour"))/Listes!$J$3)</f>
        <v/>
      </c>
      <c r="M68" s="34" t="str">
        <f aca="false">IF(OR(A68="",L68=""),"",IF(L68&gt;0,E68/L68,""))</f>
        <v/>
      </c>
      <c r="N68" s="35" t="str">
        <f aca="false">IF(A68="","",Articles!H68)</f>
        <v/>
      </c>
      <c r="O68" s="36" t="str">
        <f aca="false">IF(A68="","",E68*N68)</f>
        <v/>
      </c>
      <c r="P68" s="17" t="str">
        <f aca="false">IF(A68="","",IF(E68&lt;0,"Stock négatif : un mouvement manque",IF(F68&lt;&gt;0,"Stock sur un autre emplacement","")))</f>
        <v/>
      </c>
    </row>
    <row r="69" customFormat="false" ht="15" hidden="false" customHeight="false" outlineLevel="0" collapsed="false">
      <c r="A69" s="16" t="str">
        <f aca="false">IF(Articles!A69="","",Articles!A69)</f>
        <v/>
      </c>
      <c r="B69" s="16" t="str">
        <f aca="false">IF(A69="","",Articles!B69)</f>
        <v/>
      </c>
      <c r="C69" s="17" t="str">
        <f aca="false">IF(A69="","",SUMIFS(Mouvements!$J$2:$J$5000,Mouvements!$D$2:$D$5000,A69,Mouvements!$F$2:$F$5000,C$4))</f>
        <v/>
      </c>
      <c r="D69" s="17" t="str">
        <f aca="false">IF(A69="","",SUMIFS(Mouvements!$J$2:$J$5000,Mouvements!$D$2:$D$5000,A69,Mouvements!$F$2:$F$5000,D$4))</f>
        <v/>
      </c>
      <c r="E69" s="31" t="str">
        <f aca="false">IF(A69="","",SUMIFS(Mouvements!$J$2:$J$5000,Mouvements!$D$2:$D$5000,A69))</f>
        <v/>
      </c>
      <c r="F69" s="17" t="str">
        <f aca="false">IF(A69="","",E69-C69-D69)</f>
        <v/>
      </c>
      <c r="G69" s="17" t="str">
        <f aca="false">IF(A69="","",SUMIFS(Commandes!$E$5:$E$1004,Commandes!$D$5:$D$1004,A69,Commandes!$G$5:$G$1004,"En cours"))</f>
        <v/>
      </c>
      <c r="H69" s="17" t="str">
        <f aca="false">IF(A69="","",E69+G69)</f>
        <v/>
      </c>
      <c r="I69" s="16" t="str">
        <f aca="false">IF(A69="","",Articles!F69)</f>
        <v/>
      </c>
      <c r="J69" s="32" t="str">
        <f aca="false">IF(A69="","",IF(E69&lt;=I69,IF(H69&lt;=I69,"Commander","Déjà commandé"),"OK"))</f>
        <v/>
      </c>
      <c r="K69" s="17" t="str">
        <f aca="false">IF(J69="Commander",Articles!G69,"")</f>
        <v/>
      </c>
      <c r="L69" s="33" t="str">
        <f aca="false">IF(A69="","",(SUMIFS(Mouvements!$H$2:$H$5000,Mouvements!$D$2:$D$5000,A69,Mouvements!$C$2:$C$5000,"Sortie")-SUMIFS(Mouvements!$H$2:$H$5000,Mouvements!$D$2:$D$5000,A69,Mouvements!$C$2:$C$5000,"Retour"))/Listes!$J$3)</f>
        <v/>
      </c>
      <c r="M69" s="34" t="str">
        <f aca="false">IF(OR(A69="",L69=""),"",IF(L69&gt;0,E69/L69,""))</f>
        <v/>
      </c>
      <c r="N69" s="35" t="str">
        <f aca="false">IF(A69="","",Articles!H69)</f>
        <v/>
      </c>
      <c r="O69" s="36" t="str">
        <f aca="false">IF(A69="","",E69*N69)</f>
        <v/>
      </c>
      <c r="P69" s="17" t="str">
        <f aca="false">IF(A69="","",IF(E69&lt;0,"Stock négatif : un mouvement manque",IF(F69&lt;&gt;0,"Stock sur un autre emplacement","")))</f>
        <v/>
      </c>
    </row>
    <row r="70" customFormat="false" ht="15" hidden="false" customHeight="false" outlineLevel="0" collapsed="false">
      <c r="A70" s="16" t="str">
        <f aca="false">IF(Articles!A70="","",Articles!A70)</f>
        <v/>
      </c>
      <c r="B70" s="16" t="str">
        <f aca="false">IF(A70="","",Articles!B70)</f>
        <v/>
      </c>
      <c r="C70" s="17" t="str">
        <f aca="false">IF(A70="","",SUMIFS(Mouvements!$J$2:$J$5000,Mouvements!$D$2:$D$5000,A70,Mouvements!$F$2:$F$5000,C$4))</f>
        <v/>
      </c>
      <c r="D70" s="17" t="str">
        <f aca="false">IF(A70="","",SUMIFS(Mouvements!$J$2:$J$5000,Mouvements!$D$2:$D$5000,A70,Mouvements!$F$2:$F$5000,D$4))</f>
        <v/>
      </c>
      <c r="E70" s="31" t="str">
        <f aca="false">IF(A70="","",SUMIFS(Mouvements!$J$2:$J$5000,Mouvements!$D$2:$D$5000,A70))</f>
        <v/>
      </c>
      <c r="F70" s="17" t="str">
        <f aca="false">IF(A70="","",E70-C70-D70)</f>
        <v/>
      </c>
      <c r="G70" s="17" t="str">
        <f aca="false">IF(A70="","",SUMIFS(Commandes!$E$5:$E$1004,Commandes!$D$5:$D$1004,A70,Commandes!$G$5:$G$1004,"En cours"))</f>
        <v/>
      </c>
      <c r="H70" s="17" t="str">
        <f aca="false">IF(A70="","",E70+G70)</f>
        <v/>
      </c>
      <c r="I70" s="16" t="str">
        <f aca="false">IF(A70="","",Articles!F70)</f>
        <v/>
      </c>
      <c r="J70" s="32" t="str">
        <f aca="false">IF(A70="","",IF(E70&lt;=I70,IF(H70&lt;=I70,"Commander","Déjà commandé"),"OK"))</f>
        <v/>
      </c>
      <c r="K70" s="17" t="str">
        <f aca="false">IF(J70="Commander",Articles!G70,"")</f>
        <v/>
      </c>
      <c r="L70" s="33" t="str">
        <f aca="false">IF(A70="","",(SUMIFS(Mouvements!$H$2:$H$5000,Mouvements!$D$2:$D$5000,A70,Mouvements!$C$2:$C$5000,"Sortie")-SUMIFS(Mouvements!$H$2:$H$5000,Mouvements!$D$2:$D$5000,A70,Mouvements!$C$2:$C$5000,"Retour"))/Listes!$J$3)</f>
        <v/>
      </c>
      <c r="M70" s="34" t="str">
        <f aca="false">IF(OR(A70="",L70=""),"",IF(L70&gt;0,E70/L70,""))</f>
        <v/>
      </c>
      <c r="N70" s="35" t="str">
        <f aca="false">IF(A70="","",Articles!H70)</f>
        <v/>
      </c>
      <c r="O70" s="36" t="str">
        <f aca="false">IF(A70="","",E70*N70)</f>
        <v/>
      </c>
      <c r="P70" s="17" t="str">
        <f aca="false">IF(A70="","",IF(E70&lt;0,"Stock négatif : un mouvement manque",IF(F70&lt;&gt;0,"Stock sur un autre emplacement","")))</f>
        <v/>
      </c>
    </row>
    <row r="71" customFormat="false" ht="15" hidden="false" customHeight="false" outlineLevel="0" collapsed="false">
      <c r="A71" s="16" t="str">
        <f aca="false">IF(Articles!A71="","",Articles!A71)</f>
        <v/>
      </c>
      <c r="B71" s="16" t="str">
        <f aca="false">IF(A71="","",Articles!B71)</f>
        <v/>
      </c>
      <c r="C71" s="17" t="str">
        <f aca="false">IF(A71="","",SUMIFS(Mouvements!$J$2:$J$5000,Mouvements!$D$2:$D$5000,A71,Mouvements!$F$2:$F$5000,C$4))</f>
        <v/>
      </c>
      <c r="D71" s="17" t="str">
        <f aca="false">IF(A71="","",SUMIFS(Mouvements!$J$2:$J$5000,Mouvements!$D$2:$D$5000,A71,Mouvements!$F$2:$F$5000,D$4))</f>
        <v/>
      </c>
      <c r="E71" s="31" t="str">
        <f aca="false">IF(A71="","",SUMIFS(Mouvements!$J$2:$J$5000,Mouvements!$D$2:$D$5000,A71))</f>
        <v/>
      </c>
      <c r="F71" s="17" t="str">
        <f aca="false">IF(A71="","",E71-C71-D71)</f>
        <v/>
      </c>
      <c r="G71" s="17" t="str">
        <f aca="false">IF(A71="","",SUMIFS(Commandes!$E$5:$E$1004,Commandes!$D$5:$D$1004,A71,Commandes!$G$5:$G$1004,"En cours"))</f>
        <v/>
      </c>
      <c r="H71" s="17" t="str">
        <f aca="false">IF(A71="","",E71+G71)</f>
        <v/>
      </c>
      <c r="I71" s="16" t="str">
        <f aca="false">IF(A71="","",Articles!F71)</f>
        <v/>
      </c>
      <c r="J71" s="32" t="str">
        <f aca="false">IF(A71="","",IF(E71&lt;=I71,IF(H71&lt;=I71,"Commander","Déjà commandé"),"OK"))</f>
        <v/>
      </c>
      <c r="K71" s="17" t="str">
        <f aca="false">IF(J71="Commander",Articles!G71,"")</f>
        <v/>
      </c>
      <c r="L71" s="33" t="str">
        <f aca="false">IF(A71="","",(SUMIFS(Mouvements!$H$2:$H$5000,Mouvements!$D$2:$D$5000,A71,Mouvements!$C$2:$C$5000,"Sortie")-SUMIFS(Mouvements!$H$2:$H$5000,Mouvements!$D$2:$D$5000,A71,Mouvements!$C$2:$C$5000,"Retour"))/Listes!$J$3)</f>
        <v/>
      </c>
      <c r="M71" s="34" t="str">
        <f aca="false">IF(OR(A71="",L71=""),"",IF(L71&gt;0,E71/L71,""))</f>
        <v/>
      </c>
      <c r="N71" s="35" t="str">
        <f aca="false">IF(A71="","",Articles!H71)</f>
        <v/>
      </c>
      <c r="O71" s="36" t="str">
        <f aca="false">IF(A71="","",E71*N71)</f>
        <v/>
      </c>
      <c r="P71" s="17" t="str">
        <f aca="false">IF(A71="","",IF(E71&lt;0,"Stock négatif : un mouvement manque",IF(F71&lt;&gt;0,"Stock sur un autre emplacement","")))</f>
        <v/>
      </c>
    </row>
    <row r="72" customFormat="false" ht="15" hidden="false" customHeight="false" outlineLevel="0" collapsed="false">
      <c r="A72" s="16" t="str">
        <f aca="false">IF(Articles!A72="","",Articles!A72)</f>
        <v/>
      </c>
      <c r="B72" s="16" t="str">
        <f aca="false">IF(A72="","",Articles!B72)</f>
        <v/>
      </c>
      <c r="C72" s="17" t="str">
        <f aca="false">IF(A72="","",SUMIFS(Mouvements!$J$2:$J$5000,Mouvements!$D$2:$D$5000,A72,Mouvements!$F$2:$F$5000,C$4))</f>
        <v/>
      </c>
      <c r="D72" s="17" t="str">
        <f aca="false">IF(A72="","",SUMIFS(Mouvements!$J$2:$J$5000,Mouvements!$D$2:$D$5000,A72,Mouvements!$F$2:$F$5000,D$4))</f>
        <v/>
      </c>
      <c r="E72" s="31" t="str">
        <f aca="false">IF(A72="","",SUMIFS(Mouvements!$J$2:$J$5000,Mouvements!$D$2:$D$5000,A72))</f>
        <v/>
      </c>
      <c r="F72" s="17" t="str">
        <f aca="false">IF(A72="","",E72-C72-D72)</f>
        <v/>
      </c>
      <c r="G72" s="17" t="str">
        <f aca="false">IF(A72="","",SUMIFS(Commandes!$E$5:$E$1004,Commandes!$D$5:$D$1004,A72,Commandes!$G$5:$G$1004,"En cours"))</f>
        <v/>
      </c>
      <c r="H72" s="17" t="str">
        <f aca="false">IF(A72="","",E72+G72)</f>
        <v/>
      </c>
      <c r="I72" s="16" t="str">
        <f aca="false">IF(A72="","",Articles!F72)</f>
        <v/>
      </c>
      <c r="J72" s="32" t="str">
        <f aca="false">IF(A72="","",IF(E72&lt;=I72,IF(H72&lt;=I72,"Commander","Déjà commandé"),"OK"))</f>
        <v/>
      </c>
      <c r="K72" s="17" t="str">
        <f aca="false">IF(J72="Commander",Articles!G72,"")</f>
        <v/>
      </c>
      <c r="L72" s="33" t="str">
        <f aca="false">IF(A72="","",(SUMIFS(Mouvements!$H$2:$H$5000,Mouvements!$D$2:$D$5000,A72,Mouvements!$C$2:$C$5000,"Sortie")-SUMIFS(Mouvements!$H$2:$H$5000,Mouvements!$D$2:$D$5000,A72,Mouvements!$C$2:$C$5000,"Retour"))/Listes!$J$3)</f>
        <v/>
      </c>
      <c r="M72" s="34" t="str">
        <f aca="false">IF(OR(A72="",L72=""),"",IF(L72&gt;0,E72/L72,""))</f>
        <v/>
      </c>
      <c r="N72" s="35" t="str">
        <f aca="false">IF(A72="","",Articles!H72)</f>
        <v/>
      </c>
      <c r="O72" s="36" t="str">
        <f aca="false">IF(A72="","",E72*N72)</f>
        <v/>
      </c>
      <c r="P72" s="17" t="str">
        <f aca="false">IF(A72="","",IF(E72&lt;0,"Stock négatif : un mouvement manque",IF(F72&lt;&gt;0,"Stock sur un autre emplacement","")))</f>
        <v/>
      </c>
    </row>
    <row r="73" customFormat="false" ht="15" hidden="false" customHeight="false" outlineLevel="0" collapsed="false">
      <c r="A73" s="16" t="str">
        <f aca="false">IF(Articles!A73="","",Articles!A73)</f>
        <v/>
      </c>
      <c r="B73" s="16" t="str">
        <f aca="false">IF(A73="","",Articles!B73)</f>
        <v/>
      </c>
      <c r="C73" s="17" t="str">
        <f aca="false">IF(A73="","",SUMIFS(Mouvements!$J$2:$J$5000,Mouvements!$D$2:$D$5000,A73,Mouvements!$F$2:$F$5000,C$4))</f>
        <v/>
      </c>
      <c r="D73" s="17" t="str">
        <f aca="false">IF(A73="","",SUMIFS(Mouvements!$J$2:$J$5000,Mouvements!$D$2:$D$5000,A73,Mouvements!$F$2:$F$5000,D$4))</f>
        <v/>
      </c>
      <c r="E73" s="31" t="str">
        <f aca="false">IF(A73="","",SUMIFS(Mouvements!$J$2:$J$5000,Mouvements!$D$2:$D$5000,A73))</f>
        <v/>
      </c>
      <c r="F73" s="17" t="str">
        <f aca="false">IF(A73="","",E73-C73-D73)</f>
        <v/>
      </c>
      <c r="G73" s="17" t="str">
        <f aca="false">IF(A73="","",SUMIFS(Commandes!$E$5:$E$1004,Commandes!$D$5:$D$1004,A73,Commandes!$G$5:$G$1004,"En cours"))</f>
        <v/>
      </c>
      <c r="H73" s="17" t="str">
        <f aca="false">IF(A73="","",E73+G73)</f>
        <v/>
      </c>
      <c r="I73" s="16" t="str">
        <f aca="false">IF(A73="","",Articles!F73)</f>
        <v/>
      </c>
      <c r="J73" s="32" t="str">
        <f aca="false">IF(A73="","",IF(E73&lt;=I73,IF(H73&lt;=I73,"Commander","Déjà commandé"),"OK"))</f>
        <v/>
      </c>
      <c r="K73" s="17" t="str">
        <f aca="false">IF(J73="Commander",Articles!G73,"")</f>
        <v/>
      </c>
      <c r="L73" s="33" t="str">
        <f aca="false">IF(A73="","",(SUMIFS(Mouvements!$H$2:$H$5000,Mouvements!$D$2:$D$5000,A73,Mouvements!$C$2:$C$5000,"Sortie")-SUMIFS(Mouvements!$H$2:$H$5000,Mouvements!$D$2:$D$5000,A73,Mouvements!$C$2:$C$5000,"Retour"))/Listes!$J$3)</f>
        <v/>
      </c>
      <c r="M73" s="34" t="str">
        <f aca="false">IF(OR(A73="",L73=""),"",IF(L73&gt;0,E73/L73,""))</f>
        <v/>
      </c>
      <c r="N73" s="35" t="str">
        <f aca="false">IF(A73="","",Articles!H73)</f>
        <v/>
      </c>
      <c r="O73" s="36" t="str">
        <f aca="false">IF(A73="","",E73*N73)</f>
        <v/>
      </c>
      <c r="P73" s="17" t="str">
        <f aca="false">IF(A73="","",IF(E73&lt;0,"Stock négatif : un mouvement manque",IF(F73&lt;&gt;0,"Stock sur un autre emplacement","")))</f>
        <v/>
      </c>
    </row>
    <row r="74" customFormat="false" ht="15" hidden="false" customHeight="false" outlineLevel="0" collapsed="false">
      <c r="A74" s="16" t="str">
        <f aca="false">IF(Articles!A74="","",Articles!A74)</f>
        <v/>
      </c>
      <c r="B74" s="16" t="str">
        <f aca="false">IF(A74="","",Articles!B74)</f>
        <v/>
      </c>
      <c r="C74" s="17" t="str">
        <f aca="false">IF(A74="","",SUMIFS(Mouvements!$J$2:$J$5000,Mouvements!$D$2:$D$5000,A74,Mouvements!$F$2:$F$5000,C$4))</f>
        <v/>
      </c>
      <c r="D74" s="17" t="str">
        <f aca="false">IF(A74="","",SUMIFS(Mouvements!$J$2:$J$5000,Mouvements!$D$2:$D$5000,A74,Mouvements!$F$2:$F$5000,D$4))</f>
        <v/>
      </c>
      <c r="E74" s="31" t="str">
        <f aca="false">IF(A74="","",SUMIFS(Mouvements!$J$2:$J$5000,Mouvements!$D$2:$D$5000,A74))</f>
        <v/>
      </c>
      <c r="F74" s="17" t="str">
        <f aca="false">IF(A74="","",E74-C74-D74)</f>
        <v/>
      </c>
      <c r="G74" s="17" t="str">
        <f aca="false">IF(A74="","",SUMIFS(Commandes!$E$5:$E$1004,Commandes!$D$5:$D$1004,A74,Commandes!$G$5:$G$1004,"En cours"))</f>
        <v/>
      </c>
      <c r="H74" s="17" t="str">
        <f aca="false">IF(A74="","",E74+G74)</f>
        <v/>
      </c>
      <c r="I74" s="16" t="str">
        <f aca="false">IF(A74="","",Articles!F74)</f>
        <v/>
      </c>
      <c r="J74" s="32" t="str">
        <f aca="false">IF(A74="","",IF(E74&lt;=I74,IF(H74&lt;=I74,"Commander","Déjà commandé"),"OK"))</f>
        <v/>
      </c>
      <c r="K74" s="17" t="str">
        <f aca="false">IF(J74="Commander",Articles!G74,"")</f>
        <v/>
      </c>
      <c r="L74" s="33" t="str">
        <f aca="false">IF(A74="","",(SUMIFS(Mouvements!$H$2:$H$5000,Mouvements!$D$2:$D$5000,A74,Mouvements!$C$2:$C$5000,"Sortie")-SUMIFS(Mouvements!$H$2:$H$5000,Mouvements!$D$2:$D$5000,A74,Mouvements!$C$2:$C$5000,"Retour"))/Listes!$J$3)</f>
        <v/>
      </c>
      <c r="M74" s="34" t="str">
        <f aca="false">IF(OR(A74="",L74=""),"",IF(L74&gt;0,E74/L74,""))</f>
        <v/>
      </c>
      <c r="N74" s="35" t="str">
        <f aca="false">IF(A74="","",Articles!H74)</f>
        <v/>
      </c>
      <c r="O74" s="36" t="str">
        <f aca="false">IF(A74="","",E74*N74)</f>
        <v/>
      </c>
      <c r="P74" s="17" t="str">
        <f aca="false">IF(A74="","",IF(E74&lt;0,"Stock négatif : un mouvement manque",IF(F74&lt;&gt;0,"Stock sur un autre emplacement","")))</f>
        <v/>
      </c>
    </row>
    <row r="75" customFormat="false" ht="15" hidden="false" customHeight="false" outlineLevel="0" collapsed="false">
      <c r="A75" s="16" t="str">
        <f aca="false">IF(Articles!A75="","",Articles!A75)</f>
        <v/>
      </c>
      <c r="B75" s="16" t="str">
        <f aca="false">IF(A75="","",Articles!B75)</f>
        <v/>
      </c>
      <c r="C75" s="17" t="str">
        <f aca="false">IF(A75="","",SUMIFS(Mouvements!$J$2:$J$5000,Mouvements!$D$2:$D$5000,A75,Mouvements!$F$2:$F$5000,C$4))</f>
        <v/>
      </c>
      <c r="D75" s="17" t="str">
        <f aca="false">IF(A75="","",SUMIFS(Mouvements!$J$2:$J$5000,Mouvements!$D$2:$D$5000,A75,Mouvements!$F$2:$F$5000,D$4))</f>
        <v/>
      </c>
      <c r="E75" s="31" t="str">
        <f aca="false">IF(A75="","",SUMIFS(Mouvements!$J$2:$J$5000,Mouvements!$D$2:$D$5000,A75))</f>
        <v/>
      </c>
      <c r="F75" s="17" t="str">
        <f aca="false">IF(A75="","",E75-C75-D75)</f>
        <v/>
      </c>
      <c r="G75" s="17" t="str">
        <f aca="false">IF(A75="","",SUMIFS(Commandes!$E$5:$E$1004,Commandes!$D$5:$D$1004,A75,Commandes!$G$5:$G$1004,"En cours"))</f>
        <v/>
      </c>
      <c r="H75" s="17" t="str">
        <f aca="false">IF(A75="","",E75+G75)</f>
        <v/>
      </c>
      <c r="I75" s="16" t="str">
        <f aca="false">IF(A75="","",Articles!F75)</f>
        <v/>
      </c>
      <c r="J75" s="32" t="str">
        <f aca="false">IF(A75="","",IF(E75&lt;=I75,IF(H75&lt;=I75,"Commander","Déjà commandé"),"OK"))</f>
        <v/>
      </c>
      <c r="K75" s="17" t="str">
        <f aca="false">IF(J75="Commander",Articles!G75,"")</f>
        <v/>
      </c>
      <c r="L75" s="33" t="str">
        <f aca="false">IF(A75="","",(SUMIFS(Mouvements!$H$2:$H$5000,Mouvements!$D$2:$D$5000,A75,Mouvements!$C$2:$C$5000,"Sortie")-SUMIFS(Mouvements!$H$2:$H$5000,Mouvements!$D$2:$D$5000,A75,Mouvements!$C$2:$C$5000,"Retour"))/Listes!$J$3)</f>
        <v/>
      </c>
      <c r="M75" s="34" t="str">
        <f aca="false">IF(OR(A75="",L75=""),"",IF(L75&gt;0,E75/L75,""))</f>
        <v/>
      </c>
      <c r="N75" s="35" t="str">
        <f aca="false">IF(A75="","",Articles!H75)</f>
        <v/>
      </c>
      <c r="O75" s="36" t="str">
        <f aca="false">IF(A75="","",E75*N75)</f>
        <v/>
      </c>
      <c r="P75" s="17" t="str">
        <f aca="false">IF(A75="","",IF(E75&lt;0,"Stock négatif : un mouvement manque",IF(F75&lt;&gt;0,"Stock sur un autre emplacement","")))</f>
        <v/>
      </c>
    </row>
    <row r="76" customFormat="false" ht="15" hidden="false" customHeight="false" outlineLevel="0" collapsed="false">
      <c r="A76" s="16" t="str">
        <f aca="false">IF(Articles!A76="","",Articles!A76)</f>
        <v/>
      </c>
      <c r="B76" s="16" t="str">
        <f aca="false">IF(A76="","",Articles!B76)</f>
        <v/>
      </c>
      <c r="C76" s="17" t="str">
        <f aca="false">IF(A76="","",SUMIFS(Mouvements!$J$2:$J$5000,Mouvements!$D$2:$D$5000,A76,Mouvements!$F$2:$F$5000,C$4))</f>
        <v/>
      </c>
      <c r="D76" s="17" t="str">
        <f aca="false">IF(A76="","",SUMIFS(Mouvements!$J$2:$J$5000,Mouvements!$D$2:$D$5000,A76,Mouvements!$F$2:$F$5000,D$4))</f>
        <v/>
      </c>
      <c r="E76" s="31" t="str">
        <f aca="false">IF(A76="","",SUMIFS(Mouvements!$J$2:$J$5000,Mouvements!$D$2:$D$5000,A76))</f>
        <v/>
      </c>
      <c r="F76" s="17" t="str">
        <f aca="false">IF(A76="","",E76-C76-D76)</f>
        <v/>
      </c>
      <c r="G76" s="17" t="str">
        <f aca="false">IF(A76="","",SUMIFS(Commandes!$E$5:$E$1004,Commandes!$D$5:$D$1004,A76,Commandes!$G$5:$G$1004,"En cours"))</f>
        <v/>
      </c>
      <c r="H76" s="17" t="str">
        <f aca="false">IF(A76="","",E76+G76)</f>
        <v/>
      </c>
      <c r="I76" s="16" t="str">
        <f aca="false">IF(A76="","",Articles!F76)</f>
        <v/>
      </c>
      <c r="J76" s="32" t="str">
        <f aca="false">IF(A76="","",IF(E76&lt;=I76,IF(H76&lt;=I76,"Commander","Déjà commandé"),"OK"))</f>
        <v/>
      </c>
      <c r="K76" s="17" t="str">
        <f aca="false">IF(J76="Commander",Articles!G76,"")</f>
        <v/>
      </c>
      <c r="L76" s="33" t="str">
        <f aca="false">IF(A76="","",(SUMIFS(Mouvements!$H$2:$H$5000,Mouvements!$D$2:$D$5000,A76,Mouvements!$C$2:$C$5000,"Sortie")-SUMIFS(Mouvements!$H$2:$H$5000,Mouvements!$D$2:$D$5000,A76,Mouvements!$C$2:$C$5000,"Retour"))/Listes!$J$3)</f>
        <v/>
      </c>
      <c r="M76" s="34" t="str">
        <f aca="false">IF(OR(A76="",L76=""),"",IF(L76&gt;0,E76/L76,""))</f>
        <v/>
      </c>
      <c r="N76" s="35" t="str">
        <f aca="false">IF(A76="","",Articles!H76)</f>
        <v/>
      </c>
      <c r="O76" s="36" t="str">
        <f aca="false">IF(A76="","",E76*N76)</f>
        <v/>
      </c>
      <c r="P76" s="17" t="str">
        <f aca="false">IF(A76="","",IF(E76&lt;0,"Stock négatif : un mouvement manque",IF(F76&lt;&gt;0,"Stock sur un autre emplacement","")))</f>
        <v/>
      </c>
    </row>
    <row r="77" customFormat="false" ht="15" hidden="false" customHeight="false" outlineLevel="0" collapsed="false">
      <c r="A77" s="16" t="str">
        <f aca="false">IF(Articles!A77="","",Articles!A77)</f>
        <v/>
      </c>
      <c r="B77" s="16" t="str">
        <f aca="false">IF(A77="","",Articles!B77)</f>
        <v/>
      </c>
      <c r="C77" s="17" t="str">
        <f aca="false">IF(A77="","",SUMIFS(Mouvements!$J$2:$J$5000,Mouvements!$D$2:$D$5000,A77,Mouvements!$F$2:$F$5000,C$4))</f>
        <v/>
      </c>
      <c r="D77" s="17" t="str">
        <f aca="false">IF(A77="","",SUMIFS(Mouvements!$J$2:$J$5000,Mouvements!$D$2:$D$5000,A77,Mouvements!$F$2:$F$5000,D$4))</f>
        <v/>
      </c>
      <c r="E77" s="31" t="str">
        <f aca="false">IF(A77="","",SUMIFS(Mouvements!$J$2:$J$5000,Mouvements!$D$2:$D$5000,A77))</f>
        <v/>
      </c>
      <c r="F77" s="17" t="str">
        <f aca="false">IF(A77="","",E77-C77-D77)</f>
        <v/>
      </c>
      <c r="G77" s="17" t="str">
        <f aca="false">IF(A77="","",SUMIFS(Commandes!$E$5:$E$1004,Commandes!$D$5:$D$1004,A77,Commandes!$G$5:$G$1004,"En cours"))</f>
        <v/>
      </c>
      <c r="H77" s="17" t="str">
        <f aca="false">IF(A77="","",E77+G77)</f>
        <v/>
      </c>
      <c r="I77" s="16" t="str">
        <f aca="false">IF(A77="","",Articles!F77)</f>
        <v/>
      </c>
      <c r="J77" s="32" t="str">
        <f aca="false">IF(A77="","",IF(E77&lt;=I77,IF(H77&lt;=I77,"Commander","Déjà commandé"),"OK"))</f>
        <v/>
      </c>
      <c r="K77" s="17" t="str">
        <f aca="false">IF(J77="Commander",Articles!G77,"")</f>
        <v/>
      </c>
      <c r="L77" s="33" t="str">
        <f aca="false">IF(A77="","",(SUMIFS(Mouvements!$H$2:$H$5000,Mouvements!$D$2:$D$5000,A77,Mouvements!$C$2:$C$5000,"Sortie")-SUMIFS(Mouvements!$H$2:$H$5000,Mouvements!$D$2:$D$5000,A77,Mouvements!$C$2:$C$5000,"Retour"))/Listes!$J$3)</f>
        <v/>
      </c>
      <c r="M77" s="34" t="str">
        <f aca="false">IF(OR(A77="",L77=""),"",IF(L77&gt;0,E77/L77,""))</f>
        <v/>
      </c>
      <c r="N77" s="35" t="str">
        <f aca="false">IF(A77="","",Articles!H77)</f>
        <v/>
      </c>
      <c r="O77" s="36" t="str">
        <f aca="false">IF(A77="","",E77*N77)</f>
        <v/>
      </c>
      <c r="P77" s="17" t="str">
        <f aca="false">IF(A77="","",IF(E77&lt;0,"Stock négatif : un mouvement manque",IF(F77&lt;&gt;0,"Stock sur un autre emplacement","")))</f>
        <v/>
      </c>
    </row>
    <row r="78" customFormat="false" ht="15" hidden="false" customHeight="false" outlineLevel="0" collapsed="false">
      <c r="A78" s="16" t="str">
        <f aca="false">IF(Articles!A78="","",Articles!A78)</f>
        <v/>
      </c>
      <c r="B78" s="16" t="str">
        <f aca="false">IF(A78="","",Articles!B78)</f>
        <v/>
      </c>
      <c r="C78" s="17" t="str">
        <f aca="false">IF(A78="","",SUMIFS(Mouvements!$J$2:$J$5000,Mouvements!$D$2:$D$5000,A78,Mouvements!$F$2:$F$5000,C$4))</f>
        <v/>
      </c>
      <c r="D78" s="17" t="str">
        <f aca="false">IF(A78="","",SUMIFS(Mouvements!$J$2:$J$5000,Mouvements!$D$2:$D$5000,A78,Mouvements!$F$2:$F$5000,D$4))</f>
        <v/>
      </c>
      <c r="E78" s="31" t="str">
        <f aca="false">IF(A78="","",SUMIFS(Mouvements!$J$2:$J$5000,Mouvements!$D$2:$D$5000,A78))</f>
        <v/>
      </c>
      <c r="F78" s="17" t="str">
        <f aca="false">IF(A78="","",E78-C78-D78)</f>
        <v/>
      </c>
      <c r="G78" s="17" t="str">
        <f aca="false">IF(A78="","",SUMIFS(Commandes!$E$5:$E$1004,Commandes!$D$5:$D$1004,A78,Commandes!$G$5:$G$1004,"En cours"))</f>
        <v/>
      </c>
      <c r="H78" s="17" t="str">
        <f aca="false">IF(A78="","",E78+G78)</f>
        <v/>
      </c>
      <c r="I78" s="16" t="str">
        <f aca="false">IF(A78="","",Articles!F78)</f>
        <v/>
      </c>
      <c r="J78" s="32" t="str">
        <f aca="false">IF(A78="","",IF(E78&lt;=I78,IF(H78&lt;=I78,"Commander","Déjà commandé"),"OK"))</f>
        <v/>
      </c>
      <c r="K78" s="17" t="str">
        <f aca="false">IF(J78="Commander",Articles!G78,"")</f>
        <v/>
      </c>
      <c r="L78" s="33" t="str">
        <f aca="false">IF(A78="","",(SUMIFS(Mouvements!$H$2:$H$5000,Mouvements!$D$2:$D$5000,A78,Mouvements!$C$2:$C$5000,"Sortie")-SUMIFS(Mouvements!$H$2:$H$5000,Mouvements!$D$2:$D$5000,A78,Mouvements!$C$2:$C$5000,"Retour"))/Listes!$J$3)</f>
        <v/>
      </c>
      <c r="M78" s="34" t="str">
        <f aca="false">IF(OR(A78="",L78=""),"",IF(L78&gt;0,E78/L78,""))</f>
        <v/>
      </c>
      <c r="N78" s="35" t="str">
        <f aca="false">IF(A78="","",Articles!H78)</f>
        <v/>
      </c>
      <c r="O78" s="36" t="str">
        <f aca="false">IF(A78="","",E78*N78)</f>
        <v/>
      </c>
      <c r="P78" s="17" t="str">
        <f aca="false">IF(A78="","",IF(E78&lt;0,"Stock négatif : un mouvement manque",IF(F78&lt;&gt;0,"Stock sur un autre emplacement","")))</f>
        <v/>
      </c>
    </row>
    <row r="79" customFormat="false" ht="15" hidden="false" customHeight="false" outlineLevel="0" collapsed="false">
      <c r="A79" s="16" t="str">
        <f aca="false">IF(Articles!A79="","",Articles!A79)</f>
        <v/>
      </c>
      <c r="B79" s="16" t="str">
        <f aca="false">IF(A79="","",Articles!B79)</f>
        <v/>
      </c>
      <c r="C79" s="17" t="str">
        <f aca="false">IF(A79="","",SUMIFS(Mouvements!$J$2:$J$5000,Mouvements!$D$2:$D$5000,A79,Mouvements!$F$2:$F$5000,C$4))</f>
        <v/>
      </c>
      <c r="D79" s="17" t="str">
        <f aca="false">IF(A79="","",SUMIFS(Mouvements!$J$2:$J$5000,Mouvements!$D$2:$D$5000,A79,Mouvements!$F$2:$F$5000,D$4))</f>
        <v/>
      </c>
      <c r="E79" s="31" t="str">
        <f aca="false">IF(A79="","",SUMIFS(Mouvements!$J$2:$J$5000,Mouvements!$D$2:$D$5000,A79))</f>
        <v/>
      </c>
      <c r="F79" s="17" t="str">
        <f aca="false">IF(A79="","",E79-C79-D79)</f>
        <v/>
      </c>
      <c r="G79" s="17" t="str">
        <f aca="false">IF(A79="","",SUMIFS(Commandes!$E$5:$E$1004,Commandes!$D$5:$D$1004,A79,Commandes!$G$5:$G$1004,"En cours"))</f>
        <v/>
      </c>
      <c r="H79" s="17" t="str">
        <f aca="false">IF(A79="","",E79+G79)</f>
        <v/>
      </c>
      <c r="I79" s="16" t="str">
        <f aca="false">IF(A79="","",Articles!F79)</f>
        <v/>
      </c>
      <c r="J79" s="32" t="str">
        <f aca="false">IF(A79="","",IF(E79&lt;=I79,IF(H79&lt;=I79,"Commander","Déjà commandé"),"OK"))</f>
        <v/>
      </c>
      <c r="K79" s="17" t="str">
        <f aca="false">IF(J79="Commander",Articles!G79,"")</f>
        <v/>
      </c>
      <c r="L79" s="33" t="str">
        <f aca="false">IF(A79="","",(SUMIFS(Mouvements!$H$2:$H$5000,Mouvements!$D$2:$D$5000,A79,Mouvements!$C$2:$C$5000,"Sortie")-SUMIFS(Mouvements!$H$2:$H$5000,Mouvements!$D$2:$D$5000,A79,Mouvements!$C$2:$C$5000,"Retour"))/Listes!$J$3)</f>
        <v/>
      </c>
      <c r="M79" s="34" t="str">
        <f aca="false">IF(OR(A79="",L79=""),"",IF(L79&gt;0,E79/L79,""))</f>
        <v/>
      </c>
      <c r="N79" s="35" t="str">
        <f aca="false">IF(A79="","",Articles!H79)</f>
        <v/>
      </c>
      <c r="O79" s="36" t="str">
        <f aca="false">IF(A79="","",E79*N79)</f>
        <v/>
      </c>
      <c r="P79" s="17" t="str">
        <f aca="false">IF(A79="","",IF(E79&lt;0,"Stock négatif : un mouvement manque",IF(F79&lt;&gt;0,"Stock sur un autre emplacement","")))</f>
        <v/>
      </c>
    </row>
    <row r="80" customFormat="false" ht="15" hidden="false" customHeight="false" outlineLevel="0" collapsed="false">
      <c r="A80" s="16" t="str">
        <f aca="false">IF(Articles!A80="","",Articles!A80)</f>
        <v/>
      </c>
      <c r="B80" s="16" t="str">
        <f aca="false">IF(A80="","",Articles!B80)</f>
        <v/>
      </c>
      <c r="C80" s="17" t="str">
        <f aca="false">IF(A80="","",SUMIFS(Mouvements!$J$2:$J$5000,Mouvements!$D$2:$D$5000,A80,Mouvements!$F$2:$F$5000,C$4))</f>
        <v/>
      </c>
      <c r="D80" s="17" t="str">
        <f aca="false">IF(A80="","",SUMIFS(Mouvements!$J$2:$J$5000,Mouvements!$D$2:$D$5000,A80,Mouvements!$F$2:$F$5000,D$4))</f>
        <v/>
      </c>
      <c r="E80" s="31" t="str">
        <f aca="false">IF(A80="","",SUMIFS(Mouvements!$J$2:$J$5000,Mouvements!$D$2:$D$5000,A80))</f>
        <v/>
      </c>
      <c r="F80" s="17" t="str">
        <f aca="false">IF(A80="","",E80-C80-D80)</f>
        <v/>
      </c>
      <c r="G80" s="17" t="str">
        <f aca="false">IF(A80="","",SUMIFS(Commandes!$E$5:$E$1004,Commandes!$D$5:$D$1004,A80,Commandes!$G$5:$G$1004,"En cours"))</f>
        <v/>
      </c>
      <c r="H80" s="17" t="str">
        <f aca="false">IF(A80="","",E80+G80)</f>
        <v/>
      </c>
      <c r="I80" s="16" t="str">
        <f aca="false">IF(A80="","",Articles!F80)</f>
        <v/>
      </c>
      <c r="J80" s="32" t="str">
        <f aca="false">IF(A80="","",IF(E80&lt;=I80,IF(H80&lt;=I80,"Commander","Déjà commandé"),"OK"))</f>
        <v/>
      </c>
      <c r="K80" s="17" t="str">
        <f aca="false">IF(J80="Commander",Articles!G80,"")</f>
        <v/>
      </c>
      <c r="L80" s="33" t="str">
        <f aca="false">IF(A80="","",(SUMIFS(Mouvements!$H$2:$H$5000,Mouvements!$D$2:$D$5000,A80,Mouvements!$C$2:$C$5000,"Sortie")-SUMIFS(Mouvements!$H$2:$H$5000,Mouvements!$D$2:$D$5000,A80,Mouvements!$C$2:$C$5000,"Retour"))/Listes!$J$3)</f>
        <v/>
      </c>
      <c r="M80" s="34" t="str">
        <f aca="false">IF(OR(A80="",L80=""),"",IF(L80&gt;0,E80/L80,""))</f>
        <v/>
      </c>
      <c r="N80" s="35" t="str">
        <f aca="false">IF(A80="","",Articles!H80)</f>
        <v/>
      </c>
      <c r="O80" s="36" t="str">
        <f aca="false">IF(A80="","",E80*N80)</f>
        <v/>
      </c>
      <c r="P80" s="17" t="str">
        <f aca="false">IF(A80="","",IF(E80&lt;0,"Stock négatif : un mouvement manque",IF(F80&lt;&gt;0,"Stock sur un autre emplacement","")))</f>
        <v/>
      </c>
    </row>
    <row r="81" customFormat="false" ht="15" hidden="false" customHeight="false" outlineLevel="0" collapsed="false">
      <c r="A81" s="16" t="str">
        <f aca="false">IF(Articles!A81="","",Articles!A81)</f>
        <v/>
      </c>
      <c r="B81" s="16" t="str">
        <f aca="false">IF(A81="","",Articles!B81)</f>
        <v/>
      </c>
      <c r="C81" s="17" t="str">
        <f aca="false">IF(A81="","",SUMIFS(Mouvements!$J$2:$J$5000,Mouvements!$D$2:$D$5000,A81,Mouvements!$F$2:$F$5000,C$4))</f>
        <v/>
      </c>
      <c r="D81" s="17" t="str">
        <f aca="false">IF(A81="","",SUMIFS(Mouvements!$J$2:$J$5000,Mouvements!$D$2:$D$5000,A81,Mouvements!$F$2:$F$5000,D$4))</f>
        <v/>
      </c>
      <c r="E81" s="31" t="str">
        <f aca="false">IF(A81="","",SUMIFS(Mouvements!$J$2:$J$5000,Mouvements!$D$2:$D$5000,A81))</f>
        <v/>
      </c>
      <c r="F81" s="17" t="str">
        <f aca="false">IF(A81="","",E81-C81-D81)</f>
        <v/>
      </c>
      <c r="G81" s="17" t="str">
        <f aca="false">IF(A81="","",SUMIFS(Commandes!$E$5:$E$1004,Commandes!$D$5:$D$1004,A81,Commandes!$G$5:$G$1004,"En cours"))</f>
        <v/>
      </c>
      <c r="H81" s="17" t="str">
        <f aca="false">IF(A81="","",E81+G81)</f>
        <v/>
      </c>
      <c r="I81" s="16" t="str">
        <f aca="false">IF(A81="","",Articles!F81)</f>
        <v/>
      </c>
      <c r="J81" s="32" t="str">
        <f aca="false">IF(A81="","",IF(E81&lt;=I81,IF(H81&lt;=I81,"Commander","Déjà commandé"),"OK"))</f>
        <v/>
      </c>
      <c r="K81" s="17" t="str">
        <f aca="false">IF(J81="Commander",Articles!G81,"")</f>
        <v/>
      </c>
      <c r="L81" s="33" t="str">
        <f aca="false">IF(A81="","",(SUMIFS(Mouvements!$H$2:$H$5000,Mouvements!$D$2:$D$5000,A81,Mouvements!$C$2:$C$5000,"Sortie")-SUMIFS(Mouvements!$H$2:$H$5000,Mouvements!$D$2:$D$5000,A81,Mouvements!$C$2:$C$5000,"Retour"))/Listes!$J$3)</f>
        <v/>
      </c>
      <c r="M81" s="34" t="str">
        <f aca="false">IF(OR(A81="",L81=""),"",IF(L81&gt;0,E81/L81,""))</f>
        <v/>
      </c>
      <c r="N81" s="35" t="str">
        <f aca="false">IF(A81="","",Articles!H81)</f>
        <v/>
      </c>
      <c r="O81" s="36" t="str">
        <f aca="false">IF(A81="","",E81*N81)</f>
        <v/>
      </c>
      <c r="P81" s="17" t="str">
        <f aca="false">IF(A81="","",IF(E81&lt;0,"Stock négatif : un mouvement manque",IF(F81&lt;&gt;0,"Stock sur un autre emplacement","")))</f>
        <v/>
      </c>
    </row>
    <row r="82" customFormat="false" ht="15" hidden="false" customHeight="false" outlineLevel="0" collapsed="false">
      <c r="A82" s="16" t="str">
        <f aca="false">IF(Articles!A82="","",Articles!A82)</f>
        <v/>
      </c>
      <c r="B82" s="16" t="str">
        <f aca="false">IF(A82="","",Articles!B82)</f>
        <v/>
      </c>
      <c r="C82" s="17" t="str">
        <f aca="false">IF(A82="","",SUMIFS(Mouvements!$J$2:$J$5000,Mouvements!$D$2:$D$5000,A82,Mouvements!$F$2:$F$5000,C$4))</f>
        <v/>
      </c>
      <c r="D82" s="17" t="str">
        <f aca="false">IF(A82="","",SUMIFS(Mouvements!$J$2:$J$5000,Mouvements!$D$2:$D$5000,A82,Mouvements!$F$2:$F$5000,D$4))</f>
        <v/>
      </c>
      <c r="E82" s="31" t="str">
        <f aca="false">IF(A82="","",SUMIFS(Mouvements!$J$2:$J$5000,Mouvements!$D$2:$D$5000,A82))</f>
        <v/>
      </c>
      <c r="F82" s="17" t="str">
        <f aca="false">IF(A82="","",E82-C82-D82)</f>
        <v/>
      </c>
      <c r="G82" s="17" t="str">
        <f aca="false">IF(A82="","",SUMIFS(Commandes!$E$5:$E$1004,Commandes!$D$5:$D$1004,A82,Commandes!$G$5:$G$1004,"En cours"))</f>
        <v/>
      </c>
      <c r="H82" s="17" t="str">
        <f aca="false">IF(A82="","",E82+G82)</f>
        <v/>
      </c>
      <c r="I82" s="16" t="str">
        <f aca="false">IF(A82="","",Articles!F82)</f>
        <v/>
      </c>
      <c r="J82" s="32" t="str">
        <f aca="false">IF(A82="","",IF(E82&lt;=I82,IF(H82&lt;=I82,"Commander","Déjà commandé"),"OK"))</f>
        <v/>
      </c>
      <c r="K82" s="17" t="str">
        <f aca="false">IF(J82="Commander",Articles!G82,"")</f>
        <v/>
      </c>
      <c r="L82" s="33" t="str">
        <f aca="false">IF(A82="","",(SUMIFS(Mouvements!$H$2:$H$5000,Mouvements!$D$2:$D$5000,A82,Mouvements!$C$2:$C$5000,"Sortie")-SUMIFS(Mouvements!$H$2:$H$5000,Mouvements!$D$2:$D$5000,A82,Mouvements!$C$2:$C$5000,"Retour"))/Listes!$J$3)</f>
        <v/>
      </c>
      <c r="M82" s="34" t="str">
        <f aca="false">IF(OR(A82="",L82=""),"",IF(L82&gt;0,E82/L82,""))</f>
        <v/>
      </c>
      <c r="N82" s="35" t="str">
        <f aca="false">IF(A82="","",Articles!H82)</f>
        <v/>
      </c>
      <c r="O82" s="36" t="str">
        <f aca="false">IF(A82="","",E82*N82)</f>
        <v/>
      </c>
      <c r="P82" s="17" t="str">
        <f aca="false">IF(A82="","",IF(E82&lt;0,"Stock négatif : un mouvement manque",IF(F82&lt;&gt;0,"Stock sur un autre emplacement","")))</f>
        <v/>
      </c>
    </row>
    <row r="83" customFormat="false" ht="15" hidden="false" customHeight="false" outlineLevel="0" collapsed="false">
      <c r="A83" s="16" t="str">
        <f aca="false">IF(Articles!A83="","",Articles!A83)</f>
        <v/>
      </c>
      <c r="B83" s="16" t="str">
        <f aca="false">IF(A83="","",Articles!B83)</f>
        <v/>
      </c>
      <c r="C83" s="17" t="str">
        <f aca="false">IF(A83="","",SUMIFS(Mouvements!$J$2:$J$5000,Mouvements!$D$2:$D$5000,A83,Mouvements!$F$2:$F$5000,C$4))</f>
        <v/>
      </c>
      <c r="D83" s="17" t="str">
        <f aca="false">IF(A83="","",SUMIFS(Mouvements!$J$2:$J$5000,Mouvements!$D$2:$D$5000,A83,Mouvements!$F$2:$F$5000,D$4))</f>
        <v/>
      </c>
      <c r="E83" s="31" t="str">
        <f aca="false">IF(A83="","",SUMIFS(Mouvements!$J$2:$J$5000,Mouvements!$D$2:$D$5000,A83))</f>
        <v/>
      </c>
      <c r="F83" s="17" t="str">
        <f aca="false">IF(A83="","",E83-C83-D83)</f>
        <v/>
      </c>
      <c r="G83" s="17" t="str">
        <f aca="false">IF(A83="","",SUMIFS(Commandes!$E$5:$E$1004,Commandes!$D$5:$D$1004,A83,Commandes!$G$5:$G$1004,"En cours"))</f>
        <v/>
      </c>
      <c r="H83" s="17" t="str">
        <f aca="false">IF(A83="","",E83+G83)</f>
        <v/>
      </c>
      <c r="I83" s="16" t="str">
        <f aca="false">IF(A83="","",Articles!F83)</f>
        <v/>
      </c>
      <c r="J83" s="32" t="str">
        <f aca="false">IF(A83="","",IF(E83&lt;=I83,IF(H83&lt;=I83,"Commander","Déjà commandé"),"OK"))</f>
        <v/>
      </c>
      <c r="K83" s="17" t="str">
        <f aca="false">IF(J83="Commander",Articles!G83,"")</f>
        <v/>
      </c>
      <c r="L83" s="33" t="str">
        <f aca="false">IF(A83="","",(SUMIFS(Mouvements!$H$2:$H$5000,Mouvements!$D$2:$D$5000,A83,Mouvements!$C$2:$C$5000,"Sortie")-SUMIFS(Mouvements!$H$2:$H$5000,Mouvements!$D$2:$D$5000,A83,Mouvements!$C$2:$C$5000,"Retour"))/Listes!$J$3)</f>
        <v/>
      </c>
      <c r="M83" s="34" t="str">
        <f aca="false">IF(OR(A83="",L83=""),"",IF(L83&gt;0,E83/L83,""))</f>
        <v/>
      </c>
      <c r="N83" s="35" t="str">
        <f aca="false">IF(A83="","",Articles!H83)</f>
        <v/>
      </c>
      <c r="O83" s="36" t="str">
        <f aca="false">IF(A83="","",E83*N83)</f>
        <v/>
      </c>
      <c r="P83" s="17" t="str">
        <f aca="false">IF(A83="","",IF(E83&lt;0,"Stock négatif : un mouvement manque",IF(F83&lt;&gt;0,"Stock sur un autre emplacement","")))</f>
        <v/>
      </c>
    </row>
    <row r="84" customFormat="false" ht="15" hidden="false" customHeight="false" outlineLevel="0" collapsed="false">
      <c r="A84" s="16" t="str">
        <f aca="false">IF(Articles!A84="","",Articles!A84)</f>
        <v/>
      </c>
      <c r="B84" s="16" t="str">
        <f aca="false">IF(A84="","",Articles!B84)</f>
        <v/>
      </c>
      <c r="C84" s="17" t="str">
        <f aca="false">IF(A84="","",SUMIFS(Mouvements!$J$2:$J$5000,Mouvements!$D$2:$D$5000,A84,Mouvements!$F$2:$F$5000,C$4))</f>
        <v/>
      </c>
      <c r="D84" s="17" t="str">
        <f aca="false">IF(A84="","",SUMIFS(Mouvements!$J$2:$J$5000,Mouvements!$D$2:$D$5000,A84,Mouvements!$F$2:$F$5000,D$4))</f>
        <v/>
      </c>
      <c r="E84" s="31" t="str">
        <f aca="false">IF(A84="","",SUMIFS(Mouvements!$J$2:$J$5000,Mouvements!$D$2:$D$5000,A84))</f>
        <v/>
      </c>
      <c r="F84" s="17" t="str">
        <f aca="false">IF(A84="","",E84-C84-D84)</f>
        <v/>
      </c>
      <c r="G84" s="17" t="str">
        <f aca="false">IF(A84="","",SUMIFS(Commandes!$E$5:$E$1004,Commandes!$D$5:$D$1004,A84,Commandes!$G$5:$G$1004,"En cours"))</f>
        <v/>
      </c>
      <c r="H84" s="17" t="str">
        <f aca="false">IF(A84="","",E84+G84)</f>
        <v/>
      </c>
      <c r="I84" s="16" t="str">
        <f aca="false">IF(A84="","",Articles!F84)</f>
        <v/>
      </c>
      <c r="J84" s="32" t="str">
        <f aca="false">IF(A84="","",IF(E84&lt;=I84,IF(H84&lt;=I84,"Commander","Déjà commandé"),"OK"))</f>
        <v/>
      </c>
      <c r="K84" s="17" t="str">
        <f aca="false">IF(J84="Commander",Articles!G84,"")</f>
        <v/>
      </c>
      <c r="L84" s="33" t="str">
        <f aca="false">IF(A84="","",(SUMIFS(Mouvements!$H$2:$H$5000,Mouvements!$D$2:$D$5000,A84,Mouvements!$C$2:$C$5000,"Sortie")-SUMIFS(Mouvements!$H$2:$H$5000,Mouvements!$D$2:$D$5000,A84,Mouvements!$C$2:$C$5000,"Retour"))/Listes!$J$3)</f>
        <v/>
      </c>
      <c r="M84" s="34" t="str">
        <f aca="false">IF(OR(A84="",L84=""),"",IF(L84&gt;0,E84/L84,""))</f>
        <v/>
      </c>
      <c r="N84" s="35" t="str">
        <f aca="false">IF(A84="","",Articles!H84)</f>
        <v/>
      </c>
      <c r="O84" s="36" t="str">
        <f aca="false">IF(A84="","",E84*N84)</f>
        <v/>
      </c>
      <c r="P84" s="17" t="str">
        <f aca="false">IF(A84="","",IF(E84&lt;0,"Stock négatif : un mouvement manque",IF(F84&lt;&gt;0,"Stock sur un autre emplacement","")))</f>
        <v/>
      </c>
    </row>
    <row r="85" customFormat="false" ht="15" hidden="false" customHeight="false" outlineLevel="0" collapsed="false">
      <c r="A85" s="16" t="str">
        <f aca="false">IF(Articles!A85="","",Articles!A85)</f>
        <v/>
      </c>
      <c r="B85" s="16" t="str">
        <f aca="false">IF(A85="","",Articles!B85)</f>
        <v/>
      </c>
      <c r="C85" s="17" t="str">
        <f aca="false">IF(A85="","",SUMIFS(Mouvements!$J$2:$J$5000,Mouvements!$D$2:$D$5000,A85,Mouvements!$F$2:$F$5000,C$4))</f>
        <v/>
      </c>
      <c r="D85" s="17" t="str">
        <f aca="false">IF(A85="","",SUMIFS(Mouvements!$J$2:$J$5000,Mouvements!$D$2:$D$5000,A85,Mouvements!$F$2:$F$5000,D$4))</f>
        <v/>
      </c>
      <c r="E85" s="31" t="str">
        <f aca="false">IF(A85="","",SUMIFS(Mouvements!$J$2:$J$5000,Mouvements!$D$2:$D$5000,A85))</f>
        <v/>
      </c>
      <c r="F85" s="17" t="str">
        <f aca="false">IF(A85="","",E85-C85-D85)</f>
        <v/>
      </c>
      <c r="G85" s="17" t="str">
        <f aca="false">IF(A85="","",SUMIFS(Commandes!$E$5:$E$1004,Commandes!$D$5:$D$1004,A85,Commandes!$G$5:$G$1004,"En cours"))</f>
        <v/>
      </c>
      <c r="H85" s="17" t="str">
        <f aca="false">IF(A85="","",E85+G85)</f>
        <v/>
      </c>
      <c r="I85" s="16" t="str">
        <f aca="false">IF(A85="","",Articles!F85)</f>
        <v/>
      </c>
      <c r="J85" s="32" t="str">
        <f aca="false">IF(A85="","",IF(E85&lt;=I85,IF(H85&lt;=I85,"Commander","Déjà commandé"),"OK"))</f>
        <v/>
      </c>
      <c r="K85" s="17" t="str">
        <f aca="false">IF(J85="Commander",Articles!G85,"")</f>
        <v/>
      </c>
      <c r="L85" s="33" t="str">
        <f aca="false">IF(A85="","",(SUMIFS(Mouvements!$H$2:$H$5000,Mouvements!$D$2:$D$5000,A85,Mouvements!$C$2:$C$5000,"Sortie")-SUMIFS(Mouvements!$H$2:$H$5000,Mouvements!$D$2:$D$5000,A85,Mouvements!$C$2:$C$5000,"Retour"))/Listes!$J$3)</f>
        <v/>
      </c>
      <c r="M85" s="34" t="str">
        <f aca="false">IF(OR(A85="",L85=""),"",IF(L85&gt;0,E85/L85,""))</f>
        <v/>
      </c>
      <c r="N85" s="35" t="str">
        <f aca="false">IF(A85="","",Articles!H85)</f>
        <v/>
      </c>
      <c r="O85" s="36" t="str">
        <f aca="false">IF(A85="","",E85*N85)</f>
        <v/>
      </c>
      <c r="P85" s="17" t="str">
        <f aca="false">IF(A85="","",IF(E85&lt;0,"Stock négatif : un mouvement manque",IF(F85&lt;&gt;0,"Stock sur un autre emplacement","")))</f>
        <v/>
      </c>
    </row>
    <row r="86" customFormat="false" ht="15" hidden="false" customHeight="false" outlineLevel="0" collapsed="false">
      <c r="A86" s="16" t="str">
        <f aca="false">IF(Articles!A86="","",Articles!A86)</f>
        <v/>
      </c>
      <c r="B86" s="16" t="str">
        <f aca="false">IF(A86="","",Articles!B86)</f>
        <v/>
      </c>
      <c r="C86" s="17" t="str">
        <f aca="false">IF(A86="","",SUMIFS(Mouvements!$J$2:$J$5000,Mouvements!$D$2:$D$5000,A86,Mouvements!$F$2:$F$5000,C$4))</f>
        <v/>
      </c>
      <c r="D86" s="17" t="str">
        <f aca="false">IF(A86="","",SUMIFS(Mouvements!$J$2:$J$5000,Mouvements!$D$2:$D$5000,A86,Mouvements!$F$2:$F$5000,D$4))</f>
        <v/>
      </c>
      <c r="E86" s="31" t="str">
        <f aca="false">IF(A86="","",SUMIFS(Mouvements!$J$2:$J$5000,Mouvements!$D$2:$D$5000,A86))</f>
        <v/>
      </c>
      <c r="F86" s="17" t="str">
        <f aca="false">IF(A86="","",E86-C86-D86)</f>
        <v/>
      </c>
      <c r="G86" s="17" t="str">
        <f aca="false">IF(A86="","",SUMIFS(Commandes!$E$5:$E$1004,Commandes!$D$5:$D$1004,A86,Commandes!$G$5:$G$1004,"En cours"))</f>
        <v/>
      </c>
      <c r="H86" s="17" t="str">
        <f aca="false">IF(A86="","",E86+G86)</f>
        <v/>
      </c>
      <c r="I86" s="16" t="str">
        <f aca="false">IF(A86="","",Articles!F86)</f>
        <v/>
      </c>
      <c r="J86" s="32" t="str">
        <f aca="false">IF(A86="","",IF(E86&lt;=I86,IF(H86&lt;=I86,"Commander","Déjà commandé"),"OK"))</f>
        <v/>
      </c>
      <c r="K86" s="17" t="str">
        <f aca="false">IF(J86="Commander",Articles!G86,"")</f>
        <v/>
      </c>
      <c r="L86" s="33" t="str">
        <f aca="false">IF(A86="","",(SUMIFS(Mouvements!$H$2:$H$5000,Mouvements!$D$2:$D$5000,A86,Mouvements!$C$2:$C$5000,"Sortie")-SUMIFS(Mouvements!$H$2:$H$5000,Mouvements!$D$2:$D$5000,A86,Mouvements!$C$2:$C$5000,"Retour"))/Listes!$J$3)</f>
        <v/>
      </c>
      <c r="M86" s="34" t="str">
        <f aca="false">IF(OR(A86="",L86=""),"",IF(L86&gt;0,E86/L86,""))</f>
        <v/>
      </c>
      <c r="N86" s="35" t="str">
        <f aca="false">IF(A86="","",Articles!H86)</f>
        <v/>
      </c>
      <c r="O86" s="36" t="str">
        <f aca="false">IF(A86="","",E86*N86)</f>
        <v/>
      </c>
      <c r="P86" s="17" t="str">
        <f aca="false">IF(A86="","",IF(E86&lt;0,"Stock négatif : un mouvement manque",IF(F86&lt;&gt;0,"Stock sur un autre emplacement","")))</f>
        <v/>
      </c>
    </row>
    <row r="87" customFormat="false" ht="15" hidden="false" customHeight="false" outlineLevel="0" collapsed="false">
      <c r="A87" s="16" t="str">
        <f aca="false">IF(Articles!A87="","",Articles!A87)</f>
        <v/>
      </c>
      <c r="B87" s="16" t="str">
        <f aca="false">IF(A87="","",Articles!B87)</f>
        <v/>
      </c>
      <c r="C87" s="17" t="str">
        <f aca="false">IF(A87="","",SUMIFS(Mouvements!$J$2:$J$5000,Mouvements!$D$2:$D$5000,A87,Mouvements!$F$2:$F$5000,C$4))</f>
        <v/>
      </c>
      <c r="D87" s="17" t="str">
        <f aca="false">IF(A87="","",SUMIFS(Mouvements!$J$2:$J$5000,Mouvements!$D$2:$D$5000,A87,Mouvements!$F$2:$F$5000,D$4))</f>
        <v/>
      </c>
      <c r="E87" s="31" t="str">
        <f aca="false">IF(A87="","",SUMIFS(Mouvements!$J$2:$J$5000,Mouvements!$D$2:$D$5000,A87))</f>
        <v/>
      </c>
      <c r="F87" s="17" t="str">
        <f aca="false">IF(A87="","",E87-C87-D87)</f>
        <v/>
      </c>
      <c r="G87" s="17" t="str">
        <f aca="false">IF(A87="","",SUMIFS(Commandes!$E$5:$E$1004,Commandes!$D$5:$D$1004,A87,Commandes!$G$5:$G$1004,"En cours"))</f>
        <v/>
      </c>
      <c r="H87" s="17" t="str">
        <f aca="false">IF(A87="","",E87+G87)</f>
        <v/>
      </c>
      <c r="I87" s="16" t="str">
        <f aca="false">IF(A87="","",Articles!F87)</f>
        <v/>
      </c>
      <c r="J87" s="32" t="str">
        <f aca="false">IF(A87="","",IF(E87&lt;=I87,IF(H87&lt;=I87,"Commander","Déjà commandé"),"OK"))</f>
        <v/>
      </c>
      <c r="K87" s="17" t="str">
        <f aca="false">IF(J87="Commander",Articles!G87,"")</f>
        <v/>
      </c>
      <c r="L87" s="33" t="str">
        <f aca="false">IF(A87="","",(SUMIFS(Mouvements!$H$2:$H$5000,Mouvements!$D$2:$D$5000,A87,Mouvements!$C$2:$C$5000,"Sortie")-SUMIFS(Mouvements!$H$2:$H$5000,Mouvements!$D$2:$D$5000,A87,Mouvements!$C$2:$C$5000,"Retour"))/Listes!$J$3)</f>
        <v/>
      </c>
      <c r="M87" s="34" t="str">
        <f aca="false">IF(OR(A87="",L87=""),"",IF(L87&gt;0,E87/L87,""))</f>
        <v/>
      </c>
      <c r="N87" s="35" t="str">
        <f aca="false">IF(A87="","",Articles!H87)</f>
        <v/>
      </c>
      <c r="O87" s="36" t="str">
        <f aca="false">IF(A87="","",E87*N87)</f>
        <v/>
      </c>
      <c r="P87" s="17" t="str">
        <f aca="false">IF(A87="","",IF(E87&lt;0,"Stock négatif : un mouvement manque",IF(F87&lt;&gt;0,"Stock sur un autre emplacement","")))</f>
        <v/>
      </c>
    </row>
    <row r="88" customFormat="false" ht="15" hidden="false" customHeight="false" outlineLevel="0" collapsed="false">
      <c r="A88" s="16" t="str">
        <f aca="false">IF(Articles!A88="","",Articles!A88)</f>
        <v/>
      </c>
      <c r="B88" s="16" t="str">
        <f aca="false">IF(A88="","",Articles!B88)</f>
        <v/>
      </c>
      <c r="C88" s="17" t="str">
        <f aca="false">IF(A88="","",SUMIFS(Mouvements!$J$2:$J$5000,Mouvements!$D$2:$D$5000,A88,Mouvements!$F$2:$F$5000,C$4))</f>
        <v/>
      </c>
      <c r="D88" s="17" t="str">
        <f aca="false">IF(A88="","",SUMIFS(Mouvements!$J$2:$J$5000,Mouvements!$D$2:$D$5000,A88,Mouvements!$F$2:$F$5000,D$4))</f>
        <v/>
      </c>
      <c r="E88" s="31" t="str">
        <f aca="false">IF(A88="","",SUMIFS(Mouvements!$J$2:$J$5000,Mouvements!$D$2:$D$5000,A88))</f>
        <v/>
      </c>
      <c r="F88" s="17" t="str">
        <f aca="false">IF(A88="","",E88-C88-D88)</f>
        <v/>
      </c>
      <c r="G88" s="17" t="str">
        <f aca="false">IF(A88="","",SUMIFS(Commandes!$E$5:$E$1004,Commandes!$D$5:$D$1004,A88,Commandes!$G$5:$G$1004,"En cours"))</f>
        <v/>
      </c>
      <c r="H88" s="17" t="str">
        <f aca="false">IF(A88="","",E88+G88)</f>
        <v/>
      </c>
      <c r="I88" s="16" t="str">
        <f aca="false">IF(A88="","",Articles!F88)</f>
        <v/>
      </c>
      <c r="J88" s="32" t="str">
        <f aca="false">IF(A88="","",IF(E88&lt;=I88,IF(H88&lt;=I88,"Commander","Déjà commandé"),"OK"))</f>
        <v/>
      </c>
      <c r="K88" s="17" t="str">
        <f aca="false">IF(J88="Commander",Articles!G88,"")</f>
        <v/>
      </c>
      <c r="L88" s="33" t="str">
        <f aca="false">IF(A88="","",(SUMIFS(Mouvements!$H$2:$H$5000,Mouvements!$D$2:$D$5000,A88,Mouvements!$C$2:$C$5000,"Sortie")-SUMIFS(Mouvements!$H$2:$H$5000,Mouvements!$D$2:$D$5000,A88,Mouvements!$C$2:$C$5000,"Retour"))/Listes!$J$3)</f>
        <v/>
      </c>
      <c r="M88" s="34" t="str">
        <f aca="false">IF(OR(A88="",L88=""),"",IF(L88&gt;0,E88/L88,""))</f>
        <v/>
      </c>
      <c r="N88" s="35" t="str">
        <f aca="false">IF(A88="","",Articles!H88)</f>
        <v/>
      </c>
      <c r="O88" s="36" t="str">
        <f aca="false">IF(A88="","",E88*N88)</f>
        <v/>
      </c>
      <c r="P88" s="17" t="str">
        <f aca="false">IF(A88="","",IF(E88&lt;0,"Stock négatif : un mouvement manque",IF(F88&lt;&gt;0,"Stock sur un autre emplacement","")))</f>
        <v/>
      </c>
    </row>
    <row r="89" customFormat="false" ht="15" hidden="false" customHeight="false" outlineLevel="0" collapsed="false">
      <c r="A89" s="16" t="str">
        <f aca="false">IF(Articles!A89="","",Articles!A89)</f>
        <v/>
      </c>
      <c r="B89" s="16" t="str">
        <f aca="false">IF(A89="","",Articles!B89)</f>
        <v/>
      </c>
      <c r="C89" s="17" t="str">
        <f aca="false">IF(A89="","",SUMIFS(Mouvements!$J$2:$J$5000,Mouvements!$D$2:$D$5000,A89,Mouvements!$F$2:$F$5000,C$4))</f>
        <v/>
      </c>
      <c r="D89" s="17" t="str">
        <f aca="false">IF(A89="","",SUMIFS(Mouvements!$J$2:$J$5000,Mouvements!$D$2:$D$5000,A89,Mouvements!$F$2:$F$5000,D$4))</f>
        <v/>
      </c>
      <c r="E89" s="31" t="str">
        <f aca="false">IF(A89="","",SUMIFS(Mouvements!$J$2:$J$5000,Mouvements!$D$2:$D$5000,A89))</f>
        <v/>
      </c>
      <c r="F89" s="17" t="str">
        <f aca="false">IF(A89="","",E89-C89-D89)</f>
        <v/>
      </c>
      <c r="G89" s="17" t="str">
        <f aca="false">IF(A89="","",SUMIFS(Commandes!$E$5:$E$1004,Commandes!$D$5:$D$1004,A89,Commandes!$G$5:$G$1004,"En cours"))</f>
        <v/>
      </c>
      <c r="H89" s="17" t="str">
        <f aca="false">IF(A89="","",E89+G89)</f>
        <v/>
      </c>
      <c r="I89" s="16" t="str">
        <f aca="false">IF(A89="","",Articles!F89)</f>
        <v/>
      </c>
      <c r="J89" s="32" t="str">
        <f aca="false">IF(A89="","",IF(E89&lt;=I89,IF(H89&lt;=I89,"Commander","Déjà commandé"),"OK"))</f>
        <v/>
      </c>
      <c r="K89" s="17" t="str">
        <f aca="false">IF(J89="Commander",Articles!G89,"")</f>
        <v/>
      </c>
      <c r="L89" s="33" t="str">
        <f aca="false">IF(A89="","",(SUMIFS(Mouvements!$H$2:$H$5000,Mouvements!$D$2:$D$5000,A89,Mouvements!$C$2:$C$5000,"Sortie")-SUMIFS(Mouvements!$H$2:$H$5000,Mouvements!$D$2:$D$5000,A89,Mouvements!$C$2:$C$5000,"Retour"))/Listes!$J$3)</f>
        <v/>
      </c>
      <c r="M89" s="34" t="str">
        <f aca="false">IF(OR(A89="",L89=""),"",IF(L89&gt;0,E89/L89,""))</f>
        <v/>
      </c>
      <c r="N89" s="35" t="str">
        <f aca="false">IF(A89="","",Articles!H89)</f>
        <v/>
      </c>
      <c r="O89" s="36" t="str">
        <f aca="false">IF(A89="","",E89*N89)</f>
        <v/>
      </c>
      <c r="P89" s="17" t="str">
        <f aca="false">IF(A89="","",IF(E89&lt;0,"Stock négatif : un mouvement manque",IF(F89&lt;&gt;0,"Stock sur un autre emplacement","")))</f>
        <v/>
      </c>
    </row>
    <row r="90" customFormat="false" ht="15" hidden="false" customHeight="false" outlineLevel="0" collapsed="false">
      <c r="A90" s="16" t="str">
        <f aca="false">IF(Articles!A90="","",Articles!A90)</f>
        <v/>
      </c>
      <c r="B90" s="16" t="str">
        <f aca="false">IF(A90="","",Articles!B90)</f>
        <v/>
      </c>
      <c r="C90" s="17" t="str">
        <f aca="false">IF(A90="","",SUMIFS(Mouvements!$J$2:$J$5000,Mouvements!$D$2:$D$5000,A90,Mouvements!$F$2:$F$5000,C$4))</f>
        <v/>
      </c>
      <c r="D90" s="17" t="str">
        <f aca="false">IF(A90="","",SUMIFS(Mouvements!$J$2:$J$5000,Mouvements!$D$2:$D$5000,A90,Mouvements!$F$2:$F$5000,D$4))</f>
        <v/>
      </c>
      <c r="E90" s="31" t="str">
        <f aca="false">IF(A90="","",SUMIFS(Mouvements!$J$2:$J$5000,Mouvements!$D$2:$D$5000,A90))</f>
        <v/>
      </c>
      <c r="F90" s="17" t="str">
        <f aca="false">IF(A90="","",E90-C90-D90)</f>
        <v/>
      </c>
      <c r="G90" s="17" t="str">
        <f aca="false">IF(A90="","",SUMIFS(Commandes!$E$5:$E$1004,Commandes!$D$5:$D$1004,A90,Commandes!$G$5:$G$1004,"En cours"))</f>
        <v/>
      </c>
      <c r="H90" s="17" t="str">
        <f aca="false">IF(A90="","",E90+G90)</f>
        <v/>
      </c>
      <c r="I90" s="16" t="str">
        <f aca="false">IF(A90="","",Articles!F90)</f>
        <v/>
      </c>
      <c r="J90" s="32" t="str">
        <f aca="false">IF(A90="","",IF(E90&lt;=I90,IF(H90&lt;=I90,"Commander","Déjà commandé"),"OK"))</f>
        <v/>
      </c>
      <c r="K90" s="17" t="str">
        <f aca="false">IF(J90="Commander",Articles!G90,"")</f>
        <v/>
      </c>
      <c r="L90" s="33" t="str">
        <f aca="false">IF(A90="","",(SUMIFS(Mouvements!$H$2:$H$5000,Mouvements!$D$2:$D$5000,A90,Mouvements!$C$2:$C$5000,"Sortie")-SUMIFS(Mouvements!$H$2:$H$5000,Mouvements!$D$2:$D$5000,A90,Mouvements!$C$2:$C$5000,"Retour"))/Listes!$J$3)</f>
        <v/>
      </c>
      <c r="M90" s="34" t="str">
        <f aca="false">IF(OR(A90="",L90=""),"",IF(L90&gt;0,E90/L90,""))</f>
        <v/>
      </c>
      <c r="N90" s="35" t="str">
        <f aca="false">IF(A90="","",Articles!H90)</f>
        <v/>
      </c>
      <c r="O90" s="36" t="str">
        <f aca="false">IF(A90="","",E90*N90)</f>
        <v/>
      </c>
      <c r="P90" s="17" t="str">
        <f aca="false">IF(A90="","",IF(E90&lt;0,"Stock négatif : un mouvement manque",IF(F90&lt;&gt;0,"Stock sur un autre emplacement","")))</f>
        <v/>
      </c>
    </row>
    <row r="91" customFormat="false" ht="15" hidden="false" customHeight="false" outlineLevel="0" collapsed="false">
      <c r="A91" s="16" t="str">
        <f aca="false">IF(Articles!A91="","",Articles!A91)</f>
        <v/>
      </c>
      <c r="B91" s="16" t="str">
        <f aca="false">IF(A91="","",Articles!B91)</f>
        <v/>
      </c>
      <c r="C91" s="17" t="str">
        <f aca="false">IF(A91="","",SUMIFS(Mouvements!$J$2:$J$5000,Mouvements!$D$2:$D$5000,A91,Mouvements!$F$2:$F$5000,C$4))</f>
        <v/>
      </c>
      <c r="D91" s="17" t="str">
        <f aca="false">IF(A91="","",SUMIFS(Mouvements!$J$2:$J$5000,Mouvements!$D$2:$D$5000,A91,Mouvements!$F$2:$F$5000,D$4))</f>
        <v/>
      </c>
      <c r="E91" s="31" t="str">
        <f aca="false">IF(A91="","",SUMIFS(Mouvements!$J$2:$J$5000,Mouvements!$D$2:$D$5000,A91))</f>
        <v/>
      </c>
      <c r="F91" s="17" t="str">
        <f aca="false">IF(A91="","",E91-C91-D91)</f>
        <v/>
      </c>
      <c r="G91" s="17" t="str">
        <f aca="false">IF(A91="","",SUMIFS(Commandes!$E$5:$E$1004,Commandes!$D$5:$D$1004,A91,Commandes!$G$5:$G$1004,"En cours"))</f>
        <v/>
      </c>
      <c r="H91" s="17" t="str">
        <f aca="false">IF(A91="","",E91+G91)</f>
        <v/>
      </c>
      <c r="I91" s="16" t="str">
        <f aca="false">IF(A91="","",Articles!F91)</f>
        <v/>
      </c>
      <c r="J91" s="32" t="str">
        <f aca="false">IF(A91="","",IF(E91&lt;=I91,IF(H91&lt;=I91,"Commander","Déjà commandé"),"OK"))</f>
        <v/>
      </c>
      <c r="K91" s="17" t="str">
        <f aca="false">IF(J91="Commander",Articles!G91,"")</f>
        <v/>
      </c>
      <c r="L91" s="33" t="str">
        <f aca="false">IF(A91="","",(SUMIFS(Mouvements!$H$2:$H$5000,Mouvements!$D$2:$D$5000,A91,Mouvements!$C$2:$C$5000,"Sortie")-SUMIFS(Mouvements!$H$2:$H$5000,Mouvements!$D$2:$D$5000,A91,Mouvements!$C$2:$C$5000,"Retour"))/Listes!$J$3)</f>
        <v/>
      </c>
      <c r="M91" s="34" t="str">
        <f aca="false">IF(OR(A91="",L91=""),"",IF(L91&gt;0,E91/L91,""))</f>
        <v/>
      </c>
      <c r="N91" s="35" t="str">
        <f aca="false">IF(A91="","",Articles!H91)</f>
        <v/>
      </c>
      <c r="O91" s="36" t="str">
        <f aca="false">IF(A91="","",E91*N91)</f>
        <v/>
      </c>
      <c r="P91" s="17" t="str">
        <f aca="false">IF(A91="","",IF(E91&lt;0,"Stock négatif : un mouvement manque",IF(F91&lt;&gt;0,"Stock sur un autre emplacement","")))</f>
        <v/>
      </c>
    </row>
    <row r="92" customFormat="false" ht="15" hidden="false" customHeight="false" outlineLevel="0" collapsed="false">
      <c r="A92" s="16" t="str">
        <f aca="false">IF(Articles!A92="","",Articles!A92)</f>
        <v/>
      </c>
      <c r="B92" s="16" t="str">
        <f aca="false">IF(A92="","",Articles!B92)</f>
        <v/>
      </c>
      <c r="C92" s="17" t="str">
        <f aca="false">IF(A92="","",SUMIFS(Mouvements!$J$2:$J$5000,Mouvements!$D$2:$D$5000,A92,Mouvements!$F$2:$F$5000,C$4))</f>
        <v/>
      </c>
      <c r="D92" s="17" t="str">
        <f aca="false">IF(A92="","",SUMIFS(Mouvements!$J$2:$J$5000,Mouvements!$D$2:$D$5000,A92,Mouvements!$F$2:$F$5000,D$4))</f>
        <v/>
      </c>
      <c r="E92" s="31" t="str">
        <f aca="false">IF(A92="","",SUMIFS(Mouvements!$J$2:$J$5000,Mouvements!$D$2:$D$5000,A92))</f>
        <v/>
      </c>
      <c r="F92" s="17" t="str">
        <f aca="false">IF(A92="","",E92-C92-D92)</f>
        <v/>
      </c>
      <c r="G92" s="17" t="str">
        <f aca="false">IF(A92="","",SUMIFS(Commandes!$E$5:$E$1004,Commandes!$D$5:$D$1004,A92,Commandes!$G$5:$G$1004,"En cours"))</f>
        <v/>
      </c>
      <c r="H92" s="17" t="str">
        <f aca="false">IF(A92="","",E92+G92)</f>
        <v/>
      </c>
      <c r="I92" s="16" t="str">
        <f aca="false">IF(A92="","",Articles!F92)</f>
        <v/>
      </c>
      <c r="J92" s="32" t="str">
        <f aca="false">IF(A92="","",IF(E92&lt;=I92,IF(H92&lt;=I92,"Commander","Déjà commandé"),"OK"))</f>
        <v/>
      </c>
      <c r="K92" s="17" t="str">
        <f aca="false">IF(J92="Commander",Articles!G92,"")</f>
        <v/>
      </c>
      <c r="L92" s="33" t="str">
        <f aca="false">IF(A92="","",(SUMIFS(Mouvements!$H$2:$H$5000,Mouvements!$D$2:$D$5000,A92,Mouvements!$C$2:$C$5000,"Sortie")-SUMIFS(Mouvements!$H$2:$H$5000,Mouvements!$D$2:$D$5000,A92,Mouvements!$C$2:$C$5000,"Retour"))/Listes!$J$3)</f>
        <v/>
      </c>
      <c r="M92" s="34" t="str">
        <f aca="false">IF(OR(A92="",L92=""),"",IF(L92&gt;0,E92/L92,""))</f>
        <v/>
      </c>
      <c r="N92" s="35" t="str">
        <f aca="false">IF(A92="","",Articles!H92)</f>
        <v/>
      </c>
      <c r="O92" s="36" t="str">
        <f aca="false">IF(A92="","",E92*N92)</f>
        <v/>
      </c>
      <c r="P92" s="17" t="str">
        <f aca="false">IF(A92="","",IF(E92&lt;0,"Stock négatif : un mouvement manque",IF(F92&lt;&gt;0,"Stock sur un autre emplacement","")))</f>
        <v/>
      </c>
    </row>
    <row r="93" customFormat="false" ht="15" hidden="false" customHeight="false" outlineLevel="0" collapsed="false">
      <c r="A93" s="16" t="str">
        <f aca="false">IF(Articles!A93="","",Articles!A93)</f>
        <v/>
      </c>
      <c r="B93" s="16" t="str">
        <f aca="false">IF(A93="","",Articles!B93)</f>
        <v/>
      </c>
      <c r="C93" s="17" t="str">
        <f aca="false">IF(A93="","",SUMIFS(Mouvements!$J$2:$J$5000,Mouvements!$D$2:$D$5000,A93,Mouvements!$F$2:$F$5000,C$4))</f>
        <v/>
      </c>
      <c r="D93" s="17" t="str">
        <f aca="false">IF(A93="","",SUMIFS(Mouvements!$J$2:$J$5000,Mouvements!$D$2:$D$5000,A93,Mouvements!$F$2:$F$5000,D$4))</f>
        <v/>
      </c>
      <c r="E93" s="31" t="str">
        <f aca="false">IF(A93="","",SUMIFS(Mouvements!$J$2:$J$5000,Mouvements!$D$2:$D$5000,A93))</f>
        <v/>
      </c>
      <c r="F93" s="17" t="str">
        <f aca="false">IF(A93="","",E93-C93-D93)</f>
        <v/>
      </c>
      <c r="G93" s="17" t="str">
        <f aca="false">IF(A93="","",SUMIFS(Commandes!$E$5:$E$1004,Commandes!$D$5:$D$1004,A93,Commandes!$G$5:$G$1004,"En cours"))</f>
        <v/>
      </c>
      <c r="H93" s="17" t="str">
        <f aca="false">IF(A93="","",E93+G93)</f>
        <v/>
      </c>
      <c r="I93" s="16" t="str">
        <f aca="false">IF(A93="","",Articles!F93)</f>
        <v/>
      </c>
      <c r="J93" s="32" t="str">
        <f aca="false">IF(A93="","",IF(E93&lt;=I93,IF(H93&lt;=I93,"Commander","Déjà commandé"),"OK"))</f>
        <v/>
      </c>
      <c r="K93" s="17" t="str">
        <f aca="false">IF(J93="Commander",Articles!G93,"")</f>
        <v/>
      </c>
      <c r="L93" s="33" t="str">
        <f aca="false">IF(A93="","",(SUMIFS(Mouvements!$H$2:$H$5000,Mouvements!$D$2:$D$5000,A93,Mouvements!$C$2:$C$5000,"Sortie")-SUMIFS(Mouvements!$H$2:$H$5000,Mouvements!$D$2:$D$5000,A93,Mouvements!$C$2:$C$5000,"Retour"))/Listes!$J$3)</f>
        <v/>
      </c>
      <c r="M93" s="34" t="str">
        <f aca="false">IF(OR(A93="",L93=""),"",IF(L93&gt;0,E93/L93,""))</f>
        <v/>
      </c>
      <c r="N93" s="35" t="str">
        <f aca="false">IF(A93="","",Articles!H93)</f>
        <v/>
      </c>
      <c r="O93" s="36" t="str">
        <f aca="false">IF(A93="","",E93*N93)</f>
        <v/>
      </c>
      <c r="P93" s="17" t="str">
        <f aca="false">IF(A93="","",IF(E93&lt;0,"Stock négatif : un mouvement manque",IF(F93&lt;&gt;0,"Stock sur un autre emplacement","")))</f>
        <v/>
      </c>
    </row>
    <row r="94" customFormat="false" ht="15" hidden="false" customHeight="false" outlineLevel="0" collapsed="false">
      <c r="A94" s="16" t="str">
        <f aca="false">IF(Articles!A94="","",Articles!A94)</f>
        <v/>
      </c>
      <c r="B94" s="16" t="str">
        <f aca="false">IF(A94="","",Articles!B94)</f>
        <v/>
      </c>
      <c r="C94" s="17" t="str">
        <f aca="false">IF(A94="","",SUMIFS(Mouvements!$J$2:$J$5000,Mouvements!$D$2:$D$5000,A94,Mouvements!$F$2:$F$5000,C$4))</f>
        <v/>
      </c>
      <c r="D94" s="17" t="str">
        <f aca="false">IF(A94="","",SUMIFS(Mouvements!$J$2:$J$5000,Mouvements!$D$2:$D$5000,A94,Mouvements!$F$2:$F$5000,D$4))</f>
        <v/>
      </c>
      <c r="E94" s="31" t="str">
        <f aca="false">IF(A94="","",SUMIFS(Mouvements!$J$2:$J$5000,Mouvements!$D$2:$D$5000,A94))</f>
        <v/>
      </c>
      <c r="F94" s="17" t="str">
        <f aca="false">IF(A94="","",E94-C94-D94)</f>
        <v/>
      </c>
      <c r="G94" s="17" t="str">
        <f aca="false">IF(A94="","",SUMIFS(Commandes!$E$5:$E$1004,Commandes!$D$5:$D$1004,A94,Commandes!$G$5:$G$1004,"En cours"))</f>
        <v/>
      </c>
      <c r="H94" s="17" t="str">
        <f aca="false">IF(A94="","",E94+G94)</f>
        <v/>
      </c>
      <c r="I94" s="16" t="str">
        <f aca="false">IF(A94="","",Articles!F94)</f>
        <v/>
      </c>
      <c r="J94" s="32" t="str">
        <f aca="false">IF(A94="","",IF(E94&lt;=I94,IF(H94&lt;=I94,"Commander","Déjà commandé"),"OK"))</f>
        <v/>
      </c>
      <c r="K94" s="17" t="str">
        <f aca="false">IF(J94="Commander",Articles!G94,"")</f>
        <v/>
      </c>
      <c r="L94" s="33" t="str">
        <f aca="false">IF(A94="","",(SUMIFS(Mouvements!$H$2:$H$5000,Mouvements!$D$2:$D$5000,A94,Mouvements!$C$2:$C$5000,"Sortie")-SUMIFS(Mouvements!$H$2:$H$5000,Mouvements!$D$2:$D$5000,A94,Mouvements!$C$2:$C$5000,"Retour"))/Listes!$J$3)</f>
        <v/>
      </c>
      <c r="M94" s="34" t="str">
        <f aca="false">IF(OR(A94="",L94=""),"",IF(L94&gt;0,E94/L94,""))</f>
        <v/>
      </c>
      <c r="N94" s="35" t="str">
        <f aca="false">IF(A94="","",Articles!H94)</f>
        <v/>
      </c>
      <c r="O94" s="36" t="str">
        <f aca="false">IF(A94="","",E94*N94)</f>
        <v/>
      </c>
      <c r="P94" s="17" t="str">
        <f aca="false">IF(A94="","",IF(E94&lt;0,"Stock négatif : un mouvement manque",IF(F94&lt;&gt;0,"Stock sur un autre emplacement","")))</f>
        <v/>
      </c>
    </row>
    <row r="95" customFormat="false" ht="15" hidden="false" customHeight="false" outlineLevel="0" collapsed="false">
      <c r="A95" s="16" t="str">
        <f aca="false">IF(Articles!A95="","",Articles!A95)</f>
        <v/>
      </c>
      <c r="B95" s="16" t="str">
        <f aca="false">IF(A95="","",Articles!B95)</f>
        <v/>
      </c>
      <c r="C95" s="17" t="str">
        <f aca="false">IF(A95="","",SUMIFS(Mouvements!$J$2:$J$5000,Mouvements!$D$2:$D$5000,A95,Mouvements!$F$2:$F$5000,C$4))</f>
        <v/>
      </c>
      <c r="D95" s="17" t="str">
        <f aca="false">IF(A95="","",SUMIFS(Mouvements!$J$2:$J$5000,Mouvements!$D$2:$D$5000,A95,Mouvements!$F$2:$F$5000,D$4))</f>
        <v/>
      </c>
      <c r="E95" s="31" t="str">
        <f aca="false">IF(A95="","",SUMIFS(Mouvements!$J$2:$J$5000,Mouvements!$D$2:$D$5000,A95))</f>
        <v/>
      </c>
      <c r="F95" s="17" t="str">
        <f aca="false">IF(A95="","",E95-C95-D95)</f>
        <v/>
      </c>
      <c r="G95" s="17" t="str">
        <f aca="false">IF(A95="","",SUMIFS(Commandes!$E$5:$E$1004,Commandes!$D$5:$D$1004,A95,Commandes!$G$5:$G$1004,"En cours"))</f>
        <v/>
      </c>
      <c r="H95" s="17" t="str">
        <f aca="false">IF(A95="","",E95+G95)</f>
        <v/>
      </c>
      <c r="I95" s="16" t="str">
        <f aca="false">IF(A95="","",Articles!F95)</f>
        <v/>
      </c>
      <c r="J95" s="32" t="str">
        <f aca="false">IF(A95="","",IF(E95&lt;=I95,IF(H95&lt;=I95,"Commander","Déjà commandé"),"OK"))</f>
        <v/>
      </c>
      <c r="K95" s="17" t="str">
        <f aca="false">IF(J95="Commander",Articles!G95,"")</f>
        <v/>
      </c>
      <c r="L95" s="33" t="str">
        <f aca="false">IF(A95="","",(SUMIFS(Mouvements!$H$2:$H$5000,Mouvements!$D$2:$D$5000,A95,Mouvements!$C$2:$C$5000,"Sortie")-SUMIFS(Mouvements!$H$2:$H$5000,Mouvements!$D$2:$D$5000,A95,Mouvements!$C$2:$C$5000,"Retour"))/Listes!$J$3)</f>
        <v/>
      </c>
      <c r="M95" s="34" t="str">
        <f aca="false">IF(OR(A95="",L95=""),"",IF(L95&gt;0,E95/L95,""))</f>
        <v/>
      </c>
      <c r="N95" s="35" t="str">
        <f aca="false">IF(A95="","",Articles!H95)</f>
        <v/>
      </c>
      <c r="O95" s="36" t="str">
        <f aca="false">IF(A95="","",E95*N95)</f>
        <v/>
      </c>
      <c r="P95" s="17" t="str">
        <f aca="false">IF(A95="","",IF(E95&lt;0,"Stock négatif : un mouvement manque",IF(F95&lt;&gt;0,"Stock sur un autre emplacement","")))</f>
        <v/>
      </c>
    </row>
    <row r="96" customFormat="false" ht="15" hidden="false" customHeight="false" outlineLevel="0" collapsed="false">
      <c r="A96" s="16" t="str">
        <f aca="false">IF(Articles!A96="","",Articles!A96)</f>
        <v/>
      </c>
      <c r="B96" s="16" t="str">
        <f aca="false">IF(A96="","",Articles!B96)</f>
        <v/>
      </c>
      <c r="C96" s="17" t="str">
        <f aca="false">IF(A96="","",SUMIFS(Mouvements!$J$2:$J$5000,Mouvements!$D$2:$D$5000,A96,Mouvements!$F$2:$F$5000,C$4))</f>
        <v/>
      </c>
      <c r="D96" s="17" t="str">
        <f aca="false">IF(A96="","",SUMIFS(Mouvements!$J$2:$J$5000,Mouvements!$D$2:$D$5000,A96,Mouvements!$F$2:$F$5000,D$4))</f>
        <v/>
      </c>
      <c r="E96" s="31" t="str">
        <f aca="false">IF(A96="","",SUMIFS(Mouvements!$J$2:$J$5000,Mouvements!$D$2:$D$5000,A96))</f>
        <v/>
      </c>
      <c r="F96" s="17" t="str">
        <f aca="false">IF(A96="","",E96-C96-D96)</f>
        <v/>
      </c>
      <c r="G96" s="17" t="str">
        <f aca="false">IF(A96="","",SUMIFS(Commandes!$E$5:$E$1004,Commandes!$D$5:$D$1004,A96,Commandes!$G$5:$G$1004,"En cours"))</f>
        <v/>
      </c>
      <c r="H96" s="17" t="str">
        <f aca="false">IF(A96="","",E96+G96)</f>
        <v/>
      </c>
      <c r="I96" s="16" t="str">
        <f aca="false">IF(A96="","",Articles!F96)</f>
        <v/>
      </c>
      <c r="J96" s="32" t="str">
        <f aca="false">IF(A96="","",IF(E96&lt;=I96,IF(H96&lt;=I96,"Commander","Déjà commandé"),"OK"))</f>
        <v/>
      </c>
      <c r="K96" s="17" t="str">
        <f aca="false">IF(J96="Commander",Articles!G96,"")</f>
        <v/>
      </c>
      <c r="L96" s="33" t="str">
        <f aca="false">IF(A96="","",(SUMIFS(Mouvements!$H$2:$H$5000,Mouvements!$D$2:$D$5000,A96,Mouvements!$C$2:$C$5000,"Sortie")-SUMIFS(Mouvements!$H$2:$H$5000,Mouvements!$D$2:$D$5000,A96,Mouvements!$C$2:$C$5000,"Retour"))/Listes!$J$3)</f>
        <v/>
      </c>
      <c r="M96" s="34" t="str">
        <f aca="false">IF(OR(A96="",L96=""),"",IF(L96&gt;0,E96/L96,""))</f>
        <v/>
      </c>
      <c r="N96" s="35" t="str">
        <f aca="false">IF(A96="","",Articles!H96)</f>
        <v/>
      </c>
      <c r="O96" s="36" t="str">
        <f aca="false">IF(A96="","",E96*N96)</f>
        <v/>
      </c>
      <c r="P96" s="17" t="str">
        <f aca="false">IF(A96="","",IF(E96&lt;0,"Stock négatif : un mouvement manque",IF(F96&lt;&gt;0,"Stock sur un autre emplacement","")))</f>
        <v/>
      </c>
    </row>
    <row r="97" customFormat="false" ht="15" hidden="false" customHeight="false" outlineLevel="0" collapsed="false">
      <c r="A97" s="16" t="str">
        <f aca="false">IF(Articles!A97="","",Articles!A97)</f>
        <v/>
      </c>
      <c r="B97" s="16" t="str">
        <f aca="false">IF(A97="","",Articles!B97)</f>
        <v/>
      </c>
      <c r="C97" s="17" t="str">
        <f aca="false">IF(A97="","",SUMIFS(Mouvements!$J$2:$J$5000,Mouvements!$D$2:$D$5000,A97,Mouvements!$F$2:$F$5000,C$4))</f>
        <v/>
      </c>
      <c r="D97" s="17" t="str">
        <f aca="false">IF(A97="","",SUMIFS(Mouvements!$J$2:$J$5000,Mouvements!$D$2:$D$5000,A97,Mouvements!$F$2:$F$5000,D$4))</f>
        <v/>
      </c>
      <c r="E97" s="31" t="str">
        <f aca="false">IF(A97="","",SUMIFS(Mouvements!$J$2:$J$5000,Mouvements!$D$2:$D$5000,A97))</f>
        <v/>
      </c>
      <c r="F97" s="17" t="str">
        <f aca="false">IF(A97="","",E97-C97-D97)</f>
        <v/>
      </c>
      <c r="G97" s="17" t="str">
        <f aca="false">IF(A97="","",SUMIFS(Commandes!$E$5:$E$1004,Commandes!$D$5:$D$1004,A97,Commandes!$G$5:$G$1004,"En cours"))</f>
        <v/>
      </c>
      <c r="H97" s="17" t="str">
        <f aca="false">IF(A97="","",E97+G97)</f>
        <v/>
      </c>
      <c r="I97" s="16" t="str">
        <f aca="false">IF(A97="","",Articles!F97)</f>
        <v/>
      </c>
      <c r="J97" s="32" t="str">
        <f aca="false">IF(A97="","",IF(E97&lt;=I97,IF(H97&lt;=I97,"Commander","Déjà commandé"),"OK"))</f>
        <v/>
      </c>
      <c r="K97" s="17" t="str">
        <f aca="false">IF(J97="Commander",Articles!G97,"")</f>
        <v/>
      </c>
      <c r="L97" s="33" t="str">
        <f aca="false">IF(A97="","",(SUMIFS(Mouvements!$H$2:$H$5000,Mouvements!$D$2:$D$5000,A97,Mouvements!$C$2:$C$5000,"Sortie")-SUMIFS(Mouvements!$H$2:$H$5000,Mouvements!$D$2:$D$5000,A97,Mouvements!$C$2:$C$5000,"Retour"))/Listes!$J$3)</f>
        <v/>
      </c>
      <c r="M97" s="34" t="str">
        <f aca="false">IF(OR(A97="",L97=""),"",IF(L97&gt;0,E97/L97,""))</f>
        <v/>
      </c>
      <c r="N97" s="35" t="str">
        <f aca="false">IF(A97="","",Articles!H97)</f>
        <v/>
      </c>
      <c r="O97" s="36" t="str">
        <f aca="false">IF(A97="","",E97*N97)</f>
        <v/>
      </c>
      <c r="P97" s="17" t="str">
        <f aca="false">IF(A97="","",IF(E97&lt;0,"Stock négatif : un mouvement manque",IF(F97&lt;&gt;0,"Stock sur un autre emplacement","")))</f>
        <v/>
      </c>
    </row>
    <row r="98" customFormat="false" ht="15" hidden="false" customHeight="false" outlineLevel="0" collapsed="false">
      <c r="A98" s="16" t="str">
        <f aca="false">IF(Articles!A98="","",Articles!A98)</f>
        <v/>
      </c>
      <c r="B98" s="16" t="str">
        <f aca="false">IF(A98="","",Articles!B98)</f>
        <v/>
      </c>
      <c r="C98" s="17" t="str">
        <f aca="false">IF(A98="","",SUMIFS(Mouvements!$J$2:$J$5000,Mouvements!$D$2:$D$5000,A98,Mouvements!$F$2:$F$5000,C$4))</f>
        <v/>
      </c>
      <c r="D98" s="17" t="str">
        <f aca="false">IF(A98="","",SUMIFS(Mouvements!$J$2:$J$5000,Mouvements!$D$2:$D$5000,A98,Mouvements!$F$2:$F$5000,D$4))</f>
        <v/>
      </c>
      <c r="E98" s="31" t="str">
        <f aca="false">IF(A98="","",SUMIFS(Mouvements!$J$2:$J$5000,Mouvements!$D$2:$D$5000,A98))</f>
        <v/>
      </c>
      <c r="F98" s="17" t="str">
        <f aca="false">IF(A98="","",E98-C98-D98)</f>
        <v/>
      </c>
      <c r="G98" s="17" t="str">
        <f aca="false">IF(A98="","",SUMIFS(Commandes!$E$5:$E$1004,Commandes!$D$5:$D$1004,A98,Commandes!$G$5:$G$1004,"En cours"))</f>
        <v/>
      </c>
      <c r="H98" s="17" t="str">
        <f aca="false">IF(A98="","",E98+G98)</f>
        <v/>
      </c>
      <c r="I98" s="16" t="str">
        <f aca="false">IF(A98="","",Articles!F98)</f>
        <v/>
      </c>
      <c r="J98" s="32" t="str">
        <f aca="false">IF(A98="","",IF(E98&lt;=I98,IF(H98&lt;=I98,"Commander","Déjà commandé"),"OK"))</f>
        <v/>
      </c>
      <c r="K98" s="17" t="str">
        <f aca="false">IF(J98="Commander",Articles!G98,"")</f>
        <v/>
      </c>
      <c r="L98" s="33" t="str">
        <f aca="false">IF(A98="","",(SUMIFS(Mouvements!$H$2:$H$5000,Mouvements!$D$2:$D$5000,A98,Mouvements!$C$2:$C$5000,"Sortie")-SUMIFS(Mouvements!$H$2:$H$5000,Mouvements!$D$2:$D$5000,A98,Mouvements!$C$2:$C$5000,"Retour"))/Listes!$J$3)</f>
        <v/>
      </c>
      <c r="M98" s="34" t="str">
        <f aca="false">IF(OR(A98="",L98=""),"",IF(L98&gt;0,E98/L98,""))</f>
        <v/>
      </c>
      <c r="N98" s="35" t="str">
        <f aca="false">IF(A98="","",Articles!H98)</f>
        <v/>
      </c>
      <c r="O98" s="36" t="str">
        <f aca="false">IF(A98="","",E98*N98)</f>
        <v/>
      </c>
      <c r="P98" s="17" t="str">
        <f aca="false">IF(A98="","",IF(E98&lt;0,"Stock négatif : un mouvement manque",IF(F98&lt;&gt;0,"Stock sur un autre emplacement","")))</f>
        <v/>
      </c>
    </row>
    <row r="99" customFormat="false" ht="15" hidden="false" customHeight="false" outlineLevel="0" collapsed="false">
      <c r="A99" s="16" t="str">
        <f aca="false">IF(Articles!A99="","",Articles!A99)</f>
        <v/>
      </c>
      <c r="B99" s="16" t="str">
        <f aca="false">IF(A99="","",Articles!B99)</f>
        <v/>
      </c>
      <c r="C99" s="17" t="str">
        <f aca="false">IF(A99="","",SUMIFS(Mouvements!$J$2:$J$5000,Mouvements!$D$2:$D$5000,A99,Mouvements!$F$2:$F$5000,C$4))</f>
        <v/>
      </c>
      <c r="D99" s="17" t="str">
        <f aca="false">IF(A99="","",SUMIFS(Mouvements!$J$2:$J$5000,Mouvements!$D$2:$D$5000,A99,Mouvements!$F$2:$F$5000,D$4))</f>
        <v/>
      </c>
      <c r="E99" s="31" t="str">
        <f aca="false">IF(A99="","",SUMIFS(Mouvements!$J$2:$J$5000,Mouvements!$D$2:$D$5000,A99))</f>
        <v/>
      </c>
      <c r="F99" s="17" t="str">
        <f aca="false">IF(A99="","",E99-C99-D99)</f>
        <v/>
      </c>
      <c r="G99" s="17" t="str">
        <f aca="false">IF(A99="","",SUMIFS(Commandes!$E$5:$E$1004,Commandes!$D$5:$D$1004,A99,Commandes!$G$5:$G$1004,"En cours"))</f>
        <v/>
      </c>
      <c r="H99" s="17" t="str">
        <f aca="false">IF(A99="","",E99+G99)</f>
        <v/>
      </c>
      <c r="I99" s="16" t="str">
        <f aca="false">IF(A99="","",Articles!F99)</f>
        <v/>
      </c>
      <c r="J99" s="32" t="str">
        <f aca="false">IF(A99="","",IF(E99&lt;=I99,IF(H99&lt;=I99,"Commander","Déjà commandé"),"OK"))</f>
        <v/>
      </c>
      <c r="K99" s="17" t="str">
        <f aca="false">IF(J99="Commander",Articles!G99,"")</f>
        <v/>
      </c>
      <c r="L99" s="33" t="str">
        <f aca="false">IF(A99="","",(SUMIFS(Mouvements!$H$2:$H$5000,Mouvements!$D$2:$D$5000,A99,Mouvements!$C$2:$C$5000,"Sortie")-SUMIFS(Mouvements!$H$2:$H$5000,Mouvements!$D$2:$D$5000,A99,Mouvements!$C$2:$C$5000,"Retour"))/Listes!$J$3)</f>
        <v/>
      </c>
      <c r="M99" s="34" t="str">
        <f aca="false">IF(OR(A99="",L99=""),"",IF(L99&gt;0,E99/L99,""))</f>
        <v/>
      </c>
      <c r="N99" s="35" t="str">
        <f aca="false">IF(A99="","",Articles!H99)</f>
        <v/>
      </c>
      <c r="O99" s="36" t="str">
        <f aca="false">IF(A99="","",E99*N99)</f>
        <v/>
      </c>
      <c r="P99" s="17" t="str">
        <f aca="false">IF(A99="","",IF(E99&lt;0,"Stock négatif : un mouvement manque",IF(F99&lt;&gt;0,"Stock sur un autre emplacement","")))</f>
        <v/>
      </c>
    </row>
    <row r="100" customFormat="false" ht="15" hidden="false" customHeight="false" outlineLevel="0" collapsed="false">
      <c r="A100" s="16" t="str">
        <f aca="false">IF(Articles!A100="","",Articles!A100)</f>
        <v/>
      </c>
      <c r="B100" s="16" t="str">
        <f aca="false">IF(A100="","",Articles!B100)</f>
        <v/>
      </c>
      <c r="C100" s="17" t="str">
        <f aca="false">IF(A100="","",SUMIFS(Mouvements!$J$2:$J$5000,Mouvements!$D$2:$D$5000,A100,Mouvements!$F$2:$F$5000,C$4))</f>
        <v/>
      </c>
      <c r="D100" s="17" t="str">
        <f aca="false">IF(A100="","",SUMIFS(Mouvements!$J$2:$J$5000,Mouvements!$D$2:$D$5000,A100,Mouvements!$F$2:$F$5000,D$4))</f>
        <v/>
      </c>
      <c r="E100" s="31" t="str">
        <f aca="false">IF(A100="","",SUMIFS(Mouvements!$J$2:$J$5000,Mouvements!$D$2:$D$5000,A100))</f>
        <v/>
      </c>
      <c r="F100" s="17" t="str">
        <f aca="false">IF(A100="","",E100-C100-D100)</f>
        <v/>
      </c>
      <c r="G100" s="17" t="str">
        <f aca="false">IF(A100="","",SUMIFS(Commandes!$E$5:$E$1004,Commandes!$D$5:$D$1004,A100,Commandes!$G$5:$G$1004,"En cours"))</f>
        <v/>
      </c>
      <c r="H100" s="17" t="str">
        <f aca="false">IF(A100="","",E100+G100)</f>
        <v/>
      </c>
      <c r="I100" s="16" t="str">
        <f aca="false">IF(A100="","",Articles!F100)</f>
        <v/>
      </c>
      <c r="J100" s="32" t="str">
        <f aca="false">IF(A100="","",IF(E100&lt;=I100,IF(H100&lt;=I100,"Commander","Déjà commandé"),"OK"))</f>
        <v/>
      </c>
      <c r="K100" s="17" t="str">
        <f aca="false">IF(J100="Commander",Articles!G100,"")</f>
        <v/>
      </c>
      <c r="L100" s="33" t="str">
        <f aca="false">IF(A100="","",(SUMIFS(Mouvements!$H$2:$H$5000,Mouvements!$D$2:$D$5000,A100,Mouvements!$C$2:$C$5000,"Sortie")-SUMIFS(Mouvements!$H$2:$H$5000,Mouvements!$D$2:$D$5000,A100,Mouvements!$C$2:$C$5000,"Retour"))/Listes!$J$3)</f>
        <v/>
      </c>
      <c r="M100" s="34" t="str">
        <f aca="false">IF(OR(A100="",L100=""),"",IF(L100&gt;0,E100/L100,""))</f>
        <v/>
      </c>
      <c r="N100" s="35" t="str">
        <f aca="false">IF(A100="","",Articles!H100)</f>
        <v/>
      </c>
      <c r="O100" s="36" t="str">
        <f aca="false">IF(A100="","",E100*N100)</f>
        <v/>
      </c>
      <c r="P100" s="17" t="str">
        <f aca="false">IF(A100="","",IF(E100&lt;0,"Stock négatif : un mouvement manque",IF(F100&lt;&gt;0,"Stock sur un autre emplacement","")))</f>
        <v/>
      </c>
    </row>
    <row r="101" customFormat="false" ht="15" hidden="false" customHeight="false" outlineLevel="0" collapsed="false">
      <c r="A101" s="16" t="str">
        <f aca="false">IF(Articles!A101="","",Articles!A101)</f>
        <v/>
      </c>
      <c r="B101" s="16" t="str">
        <f aca="false">IF(A101="","",Articles!B101)</f>
        <v/>
      </c>
      <c r="C101" s="17" t="str">
        <f aca="false">IF(A101="","",SUMIFS(Mouvements!$J$2:$J$5000,Mouvements!$D$2:$D$5000,A101,Mouvements!$F$2:$F$5000,C$4))</f>
        <v/>
      </c>
      <c r="D101" s="17" t="str">
        <f aca="false">IF(A101="","",SUMIFS(Mouvements!$J$2:$J$5000,Mouvements!$D$2:$D$5000,A101,Mouvements!$F$2:$F$5000,D$4))</f>
        <v/>
      </c>
      <c r="E101" s="31" t="str">
        <f aca="false">IF(A101="","",SUMIFS(Mouvements!$J$2:$J$5000,Mouvements!$D$2:$D$5000,A101))</f>
        <v/>
      </c>
      <c r="F101" s="17" t="str">
        <f aca="false">IF(A101="","",E101-C101-D101)</f>
        <v/>
      </c>
      <c r="G101" s="17" t="str">
        <f aca="false">IF(A101="","",SUMIFS(Commandes!$E$5:$E$1004,Commandes!$D$5:$D$1004,A101,Commandes!$G$5:$G$1004,"En cours"))</f>
        <v/>
      </c>
      <c r="H101" s="17" t="str">
        <f aca="false">IF(A101="","",E101+G101)</f>
        <v/>
      </c>
      <c r="I101" s="16" t="str">
        <f aca="false">IF(A101="","",Articles!F101)</f>
        <v/>
      </c>
      <c r="J101" s="32" t="str">
        <f aca="false">IF(A101="","",IF(E101&lt;=I101,IF(H101&lt;=I101,"Commander","Déjà commandé"),"OK"))</f>
        <v/>
      </c>
      <c r="K101" s="17" t="str">
        <f aca="false">IF(J101="Commander",Articles!G101,"")</f>
        <v/>
      </c>
      <c r="L101" s="33" t="str">
        <f aca="false">IF(A101="","",(SUMIFS(Mouvements!$H$2:$H$5000,Mouvements!$D$2:$D$5000,A101,Mouvements!$C$2:$C$5000,"Sortie")-SUMIFS(Mouvements!$H$2:$H$5000,Mouvements!$D$2:$D$5000,A101,Mouvements!$C$2:$C$5000,"Retour"))/Listes!$J$3)</f>
        <v/>
      </c>
      <c r="M101" s="34" t="str">
        <f aca="false">IF(OR(A101="",L101=""),"",IF(L101&gt;0,E101/L101,""))</f>
        <v/>
      </c>
      <c r="N101" s="35" t="str">
        <f aca="false">IF(A101="","",Articles!H101)</f>
        <v/>
      </c>
      <c r="O101" s="36" t="str">
        <f aca="false">IF(A101="","",E101*N101)</f>
        <v/>
      </c>
      <c r="P101" s="17" t="str">
        <f aca="false">IF(A101="","",IF(E101&lt;0,"Stock négatif : un mouvement manque",IF(F101&lt;&gt;0,"Stock sur un autre emplacement","")))</f>
        <v/>
      </c>
    </row>
    <row r="102" customFormat="false" ht="15" hidden="false" customHeight="false" outlineLevel="0" collapsed="false">
      <c r="A102" s="16" t="str">
        <f aca="false">IF(Articles!A102="","",Articles!A102)</f>
        <v/>
      </c>
      <c r="B102" s="16" t="str">
        <f aca="false">IF(A102="","",Articles!B102)</f>
        <v/>
      </c>
      <c r="C102" s="17" t="str">
        <f aca="false">IF(A102="","",SUMIFS(Mouvements!$J$2:$J$5000,Mouvements!$D$2:$D$5000,A102,Mouvements!$F$2:$F$5000,C$4))</f>
        <v/>
      </c>
      <c r="D102" s="17" t="str">
        <f aca="false">IF(A102="","",SUMIFS(Mouvements!$J$2:$J$5000,Mouvements!$D$2:$D$5000,A102,Mouvements!$F$2:$F$5000,D$4))</f>
        <v/>
      </c>
      <c r="E102" s="31" t="str">
        <f aca="false">IF(A102="","",SUMIFS(Mouvements!$J$2:$J$5000,Mouvements!$D$2:$D$5000,A102))</f>
        <v/>
      </c>
      <c r="F102" s="17" t="str">
        <f aca="false">IF(A102="","",E102-C102-D102)</f>
        <v/>
      </c>
      <c r="G102" s="17" t="str">
        <f aca="false">IF(A102="","",SUMIFS(Commandes!$E$5:$E$1004,Commandes!$D$5:$D$1004,A102,Commandes!$G$5:$G$1004,"En cours"))</f>
        <v/>
      </c>
      <c r="H102" s="17" t="str">
        <f aca="false">IF(A102="","",E102+G102)</f>
        <v/>
      </c>
      <c r="I102" s="16" t="str">
        <f aca="false">IF(A102="","",Articles!F102)</f>
        <v/>
      </c>
      <c r="J102" s="32" t="str">
        <f aca="false">IF(A102="","",IF(E102&lt;=I102,IF(H102&lt;=I102,"Commander","Déjà commandé"),"OK"))</f>
        <v/>
      </c>
      <c r="K102" s="17" t="str">
        <f aca="false">IF(J102="Commander",Articles!G102,"")</f>
        <v/>
      </c>
      <c r="L102" s="33" t="str">
        <f aca="false">IF(A102="","",(SUMIFS(Mouvements!$H$2:$H$5000,Mouvements!$D$2:$D$5000,A102,Mouvements!$C$2:$C$5000,"Sortie")-SUMIFS(Mouvements!$H$2:$H$5000,Mouvements!$D$2:$D$5000,A102,Mouvements!$C$2:$C$5000,"Retour"))/Listes!$J$3)</f>
        <v/>
      </c>
      <c r="M102" s="34" t="str">
        <f aca="false">IF(OR(A102="",L102=""),"",IF(L102&gt;0,E102/L102,""))</f>
        <v/>
      </c>
      <c r="N102" s="35" t="str">
        <f aca="false">IF(A102="","",Articles!H102)</f>
        <v/>
      </c>
      <c r="O102" s="36" t="str">
        <f aca="false">IF(A102="","",E102*N102)</f>
        <v/>
      </c>
      <c r="P102" s="17" t="str">
        <f aca="false">IF(A102="","",IF(E102&lt;0,"Stock négatif : un mouvement manque",IF(F102&lt;&gt;0,"Stock sur un autre emplacement","")))</f>
        <v/>
      </c>
    </row>
    <row r="103" customFormat="false" ht="15" hidden="false" customHeight="false" outlineLevel="0" collapsed="false">
      <c r="A103" s="16" t="str">
        <f aca="false">IF(Articles!A103="","",Articles!A103)</f>
        <v/>
      </c>
      <c r="B103" s="16" t="str">
        <f aca="false">IF(A103="","",Articles!B103)</f>
        <v/>
      </c>
      <c r="C103" s="17" t="str">
        <f aca="false">IF(A103="","",SUMIFS(Mouvements!$J$2:$J$5000,Mouvements!$D$2:$D$5000,A103,Mouvements!$F$2:$F$5000,C$4))</f>
        <v/>
      </c>
      <c r="D103" s="17" t="str">
        <f aca="false">IF(A103="","",SUMIFS(Mouvements!$J$2:$J$5000,Mouvements!$D$2:$D$5000,A103,Mouvements!$F$2:$F$5000,D$4))</f>
        <v/>
      </c>
      <c r="E103" s="31" t="str">
        <f aca="false">IF(A103="","",SUMIFS(Mouvements!$J$2:$J$5000,Mouvements!$D$2:$D$5000,A103))</f>
        <v/>
      </c>
      <c r="F103" s="17" t="str">
        <f aca="false">IF(A103="","",E103-C103-D103)</f>
        <v/>
      </c>
      <c r="G103" s="17" t="str">
        <f aca="false">IF(A103="","",SUMIFS(Commandes!$E$5:$E$1004,Commandes!$D$5:$D$1004,A103,Commandes!$G$5:$G$1004,"En cours"))</f>
        <v/>
      </c>
      <c r="H103" s="17" t="str">
        <f aca="false">IF(A103="","",E103+G103)</f>
        <v/>
      </c>
      <c r="I103" s="16" t="str">
        <f aca="false">IF(A103="","",Articles!F103)</f>
        <v/>
      </c>
      <c r="J103" s="32" t="str">
        <f aca="false">IF(A103="","",IF(E103&lt;=I103,IF(H103&lt;=I103,"Commander","Déjà commandé"),"OK"))</f>
        <v/>
      </c>
      <c r="K103" s="17" t="str">
        <f aca="false">IF(J103="Commander",Articles!G103,"")</f>
        <v/>
      </c>
      <c r="L103" s="33" t="str">
        <f aca="false">IF(A103="","",(SUMIFS(Mouvements!$H$2:$H$5000,Mouvements!$D$2:$D$5000,A103,Mouvements!$C$2:$C$5000,"Sortie")-SUMIFS(Mouvements!$H$2:$H$5000,Mouvements!$D$2:$D$5000,A103,Mouvements!$C$2:$C$5000,"Retour"))/Listes!$J$3)</f>
        <v/>
      </c>
      <c r="M103" s="34" t="str">
        <f aca="false">IF(OR(A103="",L103=""),"",IF(L103&gt;0,E103/L103,""))</f>
        <v/>
      </c>
      <c r="N103" s="35" t="str">
        <f aca="false">IF(A103="","",Articles!H103)</f>
        <v/>
      </c>
      <c r="O103" s="36" t="str">
        <f aca="false">IF(A103="","",E103*N103)</f>
        <v/>
      </c>
      <c r="P103" s="17" t="str">
        <f aca="false">IF(A103="","",IF(E103&lt;0,"Stock négatif : un mouvement manque",IF(F103&lt;&gt;0,"Stock sur un autre emplacement","")))</f>
        <v/>
      </c>
    </row>
    <row r="104" customFormat="false" ht="15" hidden="false" customHeight="false" outlineLevel="0" collapsed="false">
      <c r="A104" s="16" t="str">
        <f aca="false">IF(Articles!A104="","",Articles!A104)</f>
        <v/>
      </c>
      <c r="B104" s="16" t="str">
        <f aca="false">IF(A104="","",Articles!B104)</f>
        <v/>
      </c>
      <c r="C104" s="17" t="str">
        <f aca="false">IF(A104="","",SUMIFS(Mouvements!$J$2:$J$5000,Mouvements!$D$2:$D$5000,A104,Mouvements!$F$2:$F$5000,C$4))</f>
        <v/>
      </c>
      <c r="D104" s="17" t="str">
        <f aca="false">IF(A104="","",SUMIFS(Mouvements!$J$2:$J$5000,Mouvements!$D$2:$D$5000,A104,Mouvements!$F$2:$F$5000,D$4))</f>
        <v/>
      </c>
      <c r="E104" s="31" t="str">
        <f aca="false">IF(A104="","",SUMIFS(Mouvements!$J$2:$J$5000,Mouvements!$D$2:$D$5000,A104))</f>
        <v/>
      </c>
      <c r="F104" s="17" t="str">
        <f aca="false">IF(A104="","",E104-C104-D104)</f>
        <v/>
      </c>
      <c r="G104" s="17" t="str">
        <f aca="false">IF(A104="","",SUMIFS(Commandes!$E$5:$E$1004,Commandes!$D$5:$D$1004,A104,Commandes!$G$5:$G$1004,"En cours"))</f>
        <v/>
      </c>
      <c r="H104" s="17" t="str">
        <f aca="false">IF(A104="","",E104+G104)</f>
        <v/>
      </c>
      <c r="I104" s="16" t="str">
        <f aca="false">IF(A104="","",Articles!F104)</f>
        <v/>
      </c>
      <c r="J104" s="32" t="str">
        <f aca="false">IF(A104="","",IF(E104&lt;=I104,IF(H104&lt;=I104,"Commander","Déjà commandé"),"OK"))</f>
        <v/>
      </c>
      <c r="K104" s="17" t="str">
        <f aca="false">IF(J104="Commander",Articles!G104,"")</f>
        <v/>
      </c>
      <c r="L104" s="33" t="str">
        <f aca="false">IF(A104="","",(SUMIFS(Mouvements!$H$2:$H$5000,Mouvements!$D$2:$D$5000,A104,Mouvements!$C$2:$C$5000,"Sortie")-SUMIFS(Mouvements!$H$2:$H$5000,Mouvements!$D$2:$D$5000,A104,Mouvements!$C$2:$C$5000,"Retour"))/Listes!$J$3)</f>
        <v/>
      </c>
      <c r="M104" s="34" t="str">
        <f aca="false">IF(OR(A104="",L104=""),"",IF(L104&gt;0,E104/L104,""))</f>
        <v/>
      </c>
      <c r="N104" s="35" t="str">
        <f aca="false">IF(A104="","",Articles!H104)</f>
        <v/>
      </c>
      <c r="O104" s="36" t="str">
        <f aca="false">IF(A104="","",E104*N104)</f>
        <v/>
      </c>
      <c r="P104" s="17" t="str">
        <f aca="false">IF(A104="","",IF(E104&lt;0,"Stock négatif : un mouvement manque",IF(F104&lt;&gt;0,"Stock sur un autre emplacement","")))</f>
        <v/>
      </c>
    </row>
    <row r="105" customFormat="false" ht="15" hidden="false" customHeight="false" outlineLevel="0" collapsed="false">
      <c r="A105" s="16" t="str">
        <f aca="false">IF(Articles!A105="","",Articles!A105)</f>
        <v/>
      </c>
      <c r="B105" s="16" t="str">
        <f aca="false">IF(A105="","",Articles!B105)</f>
        <v/>
      </c>
      <c r="C105" s="17" t="str">
        <f aca="false">IF(A105="","",SUMIFS(Mouvements!$J$2:$J$5000,Mouvements!$D$2:$D$5000,A105,Mouvements!$F$2:$F$5000,C$4))</f>
        <v/>
      </c>
      <c r="D105" s="17" t="str">
        <f aca="false">IF(A105="","",SUMIFS(Mouvements!$J$2:$J$5000,Mouvements!$D$2:$D$5000,A105,Mouvements!$F$2:$F$5000,D$4))</f>
        <v/>
      </c>
      <c r="E105" s="31" t="str">
        <f aca="false">IF(A105="","",SUMIFS(Mouvements!$J$2:$J$5000,Mouvements!$D$2:$D$5000,A105))</f>
        <v/>
      </c>
      <c r="F105" s="17" t="str">
        <f aca="false">IF(A105="","",E105-C105-D105)</f>
        <v/>
      </c>
      <c r="G105" s="17" t="str">
        <f aca="false">IF(A105="","",SUMIFS(Commandes!$E$5:$E$1004,Commandes!$D$5:$D$1004,A105,Commandes!$G$5:$G$1004,"En cours"))</f>
        <v/>
      </c>
      <c r="H105" s="17" t="str">
        <f aca="false">IF(A105="","",E105+G105)</f>
        <v/>
      </c>
      <c r="I105" s="16" t="str">
        <f aca="false">IF(A105="","",Articles!F105)</f>
        <v/>
      </c>
      <c r="J105" s="32" t="str">
        <f aca="false">IF(A105="","",IF(E105&lt;=I105,IF(H105&lt;=I105,"Commander","Déjà commandé"),"OK"))</f>
        <v/>
      </c>
      <c r="K105" s="17" t="str">
        <f aca="false">IF(J105="Commander",Articles!G105,"")</f>
        <v/>
      </c>
      <c r="L105" s="33" t="str">
        <f aca="false">IF(A105="","",(SUMIFS(Mouvements!$H$2:$H$5000,Mouvements!$D$2:$D$5000,A105,Mouvements!$C$2:$C$5000,"Sortie")-SUMIFS(Mouvements!$H$2:$H$5000,Mouvements!$D$2:$D$5000,A105,Mouvements!$C$2:$C$5000,"Retour"))/Listes!$J$3)</f>
        <v/>
      </c>
      <c r="M105" s="34" t="str">
        <f aca="false">IF(OR(A105="",L105=""),"",IF(L105&gt;0,E105/L105,""))</f>
        <v/>
      </c>
      <c r="N105" s="35" t="str">
        <f aca="false">IF(A105="","",Articles!H105)</f>
        <v/>
      </c>
      <c r="O105" s="36" t="str">
        <f aca="false">IF(A105="","",E105*N105)</f>
        <v/>
      </c>
      <c r="P105" s="17" t="str">
        <f aca="false">IF(A105="","",IF(E105&lt;0,"Stock négatif : un mouvement manque",IF(F105&lt;&gt;0,"Stock sur un autre emplacement","")))</f>
        <v/>
      </c>
    </row>
    <row r="106" customFormat="false" ht="15" hidden="false" customHeight="false" outlineLevel="0" collapsed="false">
      <c r="A106" s="16" t="str">
        <f aca="false">IF(Articles!A106="","",Articles!A106)</f>
        <v/>
      </c>
      <c r="B106" s="16" t="str">
        <f aca="false">IF(A106="","",Articles!B106)</f>
        <v/>
      </c>
      <c r="C106" s="17" t="str">
        <f aca="false">IF(A106="","",SUMIFS(Mouvements!$J$2:$J$5000,Mouvements!$D$2:$D$5000,A106,Mouvements!$F$2:$F$5000,C$4))</f>
        <v/>
      </c>
      <c r="D106" s="17" t="str">
        <f aca="false">IF(A106="","",SUMIFS(Mouvements!$J$2:$J$5000,Mouvements!$D$2:$D$5000,A106,Mouvements!$F$2:$F$5000,D$4))</f>
        <v/>
      </c>
      <c r="E106" s="31" t="str">
        <f aca="false">IF(A106="","",SUMIFS(Mouvements!$J$2:$J$5000,Mouvements!$D$2:$D$5000,A106))</f>
        <v/>
      </c>
      <c r="F106" s="17" t="str">
        <f aca="false">IF(A106="","",E106-C106-D106)</f>
        <v/>
      </c>
      <c r="G106" s="17" t="str">
        <f aca="false">IF(A106="","",SUMIFS(Commandes!$E$5:$E$1004,Commandes!$D$5:$D$1004,A106,Commandes!$G$5:$G$1004,"En cours"))</f>
        <v/>
      </c>
      <c r="H106" s="17" t="str">
        <f aca="false">IF(A106="","",E106+G106)</f>
        <v/>
      </c>
      <c r="I106" s="16" t="str">
        <f aca="false">IF(A106="","",Articles!F106)</f>
        <v/>
      </c>
      <c r="J106" s="32" t="str">
        <f aca="false">IF(A106="","",IF(E106&lt;=I106,IF(H106&lt;=I106,"Commander","Déjà commandé"),"OK"))</f>
        <v/>
      </c>
      <c r="K106" s="17" t="str">
        <f aca="false">IF(J106="Commander",Articles!G106,"")</f>
        <v/>
      </c>
      <c r="L106" s="33" t="str">
        <f aca="false">IF(A106="","",(SUMIFS(Mouvements!$H$2:$H$5000,Mouvements!$D$2:$D$5000,A106,Mouvements!$C$2:$C$5000,"Sortie")-SUMIFS(Mouvements!$H$2:$H$5000,Mouvements!$D$2:$D$5000,A106,Mouvements!$C$2:$C$5000,"Retour"))/Listes!$J$3)</f>
        <v/>
      </c>
      <c r="M106" s="34" t="str">
        <f aca="false">IF(OR(A106="",L106=""),"",IF(L106&gt;0,E106/L106,""))</f>
        <v/>
      </c>
      <c r="N106" s="35" t="str">
        <f aca="false">IF(A106="","",Articles!H106)</f>
        <v/>
      </c>
      <c r="O106" s="36" t="str">
        <f aca="false">IF(A106="","",E106*N106)</f>
        <v/>
      </c>
      <c r="P106" s="17" t="str">
        <f aca="false">IF(A106="","",IF(E106&lt;0,"Stock négatif : un mouvement manque",IF(F106&lt;&gt;0,"Stock sur un autre emplacement","")))</f>
        <v/>
      </c>
    </row>
    <row r="107" customFormat="false" ht="15" hidden="false" customHeight="false" outlineLevel="0" collapsed="false">
      <c r="A107" s="16" t="str">
        <f aca="false">IF(Articles!A107="","",Articles!A107)</f>
        <v/>
      </c>
      <c r="B107" s="16" t="str">
        <f aca="false">IF(A107="","",Articles!B107)</f>
        <v/>
      </c>
      <c r="C107" s="17" t="str">
        <f aca="false">IF(A107="","",SUMIFS(Mouvements!$J$2:$J$5000,Mouvements!$D$2:$D$5000,A107,Mouvements!$F$2:$F$5000,C$4))</f>
        <v/>
      </c>
      <c r="D107" s="17" t="str">
        <f aca="false">IF(A107="","",SUMIFS(Mouvements!$J$2:$J$5000,Mouvements!$D$2:$D$5000,A107,Mouvements!$F$2:$F$5000,D$4))</f>
        <v/>
      </c>
      <c r="E107" s="31" t="str">
        <f aca="false">IF(A107="","",SUMIFS(Mouvements!$J$2:$J$5000,Mouvements!$D$2:$D$5000,A107))</f>
        <v/>
      </c>
      <c r="F107" s="17" t="str">
        <f aca="false">IF(A107="","",E107-C107-D107)</f>
        <v/>
      </c>
      <c r="G107" s="17" t="str">
        <f aca="false">IF(A107="","",SUMIFS(Commandes!$E$5:$E$1004,Commandes!$D$5:$D$1004,A107,Commandes!$G$5:$G$1004,"En cours"))</f>
        <v/>
      </c>
      <c r="H107" s="17" t="str">
        <f aca="false">IF(A107="","",E107+G107)</f>
        <v/>
      </c>
      <c r="I107" s="16" t="str">
        <f aca="false">IF(A107="","",Articles!F107)</f>
        <v/>
      </c>
      <c r="J107" s="32" t="str">
        <f aca="false">IF(A107="","",IF(E107&lt;=I107,IF(H107&lt;=I107,"Commander","Déjà commandé"),"OK"))</f>
        <v/>
      </c>
      <c r="K107" s="17" t="str">
        <f aca="false">IF(J107="Commander",Articles!G107,"")</f>
        <v/>
      </c>
      <c r="L107" s="33" t="str">
        <f aca="false">IF(A107="","",(SUMIFS(Mouvements!$H$2:$H$5000,Mouvements!$D$2:$D$5000,A107,Mouvements!$C$2:$C$5000,"Sortie")-SUMIFS(Mouvements!$H$2:$H$5000,Mouvements!$D$2:$D$5000,A107,Mouvements!$C$2:$C$5000,"Retour"))/Listes!$J$3)</f>
        <v/>
      </c>
      <c r="M107" s="34" t="str">
        <f aca="false">IF(OR(A107="",L107=""),"",IF(L107&gt;0,E107/L107,""))</f>
        <v/>
      </c>
      <c r="N107" s="35" t="str">
        <f aca="false">IF(A107="","",Articles!H107)</f>
        <v/>
      </c>
      <c r="O107" s="36" t="str">
        <f aca="false">IF(A107="","",E107*N107)</f>
        <v/>
      </c>
      <c r="P107" s="17" t="str">
        <f aca="false">IF(A107="","",IF(E107&lt;0,"Stock négatif : un mouvement manque",IF(F107&lt;&gt;0,"Stock sur un autre emplacement","")))</f>
        <v/>
      </c>
    </row>
    <row r="108" customFormat="false" ht="15" hidden="false" customHeight="false" outlineLevel="0" collapsed="false">
      <c r="A108" s="16" t="str">
        <f aca="false">IF(Articles!A108="","",Articles!A108)</f>
        <v/>
      </c>
      <c r="B108" s="16" t="str">
        <f aca="false">IF(A108="","",Articles!B108)</f>
        <v/>
      </c>
      <c r="C108" s="17" t="str">
        <f aca="false">IF(A108="","",SUMIFS(Mouvements!$J$2:$J$5000,Mouvements!$D$2:$D$5000,A108,Mouvements!$F$2:$F$5000,C$4))</f>
        <v/>
      </c>
      <c r="D108" s="17" t="str">
        <f aca="false">IF(A108="","",SUMIFS(Mouvements!$J$2:$J$5000,Mouvements!$D$2:$D$5000,A108,Mouvements!$F$2:$F$5000,D$4))</f>
        <v/>
      </c>
      <c r="E108" s="31" t="str">
        <f aca="false">IF(A108="","",SUMIFS(Mouvements!$J$2:$J$5000,Mouvements!$D$2:$D$5000,A108))</f>
        <v/>
      </c>
      <c r="F108" s="17" t="str">
        <f aca="false">IF(A108="","",E108-C108-D108)</f>
        <v/>
      </c>
      <c r="G108" s="17" t="str">
        <f aca="false">IF(A108="","",SUMIFS(Commandes!$E$5:$E$1004,Commandes!$D$5:$D$1004,A108,Commandes!$G$5:$G$1004,"En cours"))</f>
        <v/>
      </c>
      <c r="H108" s="17" t="str">
        <f aca="false">IF(A108="","",E108+G108)</f>
        <v/>
      </c>
      <c r="I108" s="16" t="str">
        <f aca="false">IF(A108="","",Articles!F108)</f>
        <v/>
      </c>
      <c r="J108" s="32" t="str">
        <f aca="false">IF(A108="","",IF(E108&lt;=I108,IF(H108&lt;=I108,"Commander","Déjà commandé"),"OK"))</f>
        <v/>
      </c>
      <c r="K108" s="17" t="str">
        <f aca="false">IF(J108="Commander",Articles!G108,"")</f>
        <v/>
      </c>
      <c r="L108" s="33" t="str">
        <f aca="false">IF(A108="","",(SUMIFS(Mouvements!$H$2:$H$5000,Mouvements!$D$2:$D$5000,A108,Mouvements!$C$2:$C$5000,"Sortie")-SUMIFS(Mouvements!$H$2:$H$5000,Mouvements!$D$2:$D$5000,A108,Mouvements!$C$2:$C$5000,"Retour"))/Listes!$J$3)</f>
        <v/>
      </c>
      <c r="M108" s="34" t="str">
        <f aca="false">IF(OR(A108="",L108=""),"",IF(L108&gt;0,E108/L108,""))</f>
        <v/>
      </c>
      <c r="N108" s="35" t="str">
        <f aca="false">IF(A108="","",Articles!H108)</f>
        <v/>
      </c>
      <c r="O108" s="36" t="str">
        <f aca="false">IF(A108="","",E108*N108)</f>
        <v/>
      </c>
      <c r="P108" s="17" t="str">
        <f aca="false">IF(A108="","",IF(E108&lt;0,"Stock négatif : un mouvement manque",IF(F108&lt;&gt;0,"Stock sur un autre emplacement","")))</f>
        <v/>
      </c>
    </row>
    <row r="109" customFormat="false" ht="15" hidden="false" customHeight="false" outlineLevel="0" collapsed="false">
      <c r="A109" s="16" t="str">
        <f aca="false">IF(Articles!A109="","",Articles!A109)</f>
        <v/>
      </c>
      <c r="B109" s="16" t="str">
        <f aca="false">IF(A109="","",Articles!B109)</f>
        <v/>
      </c>
      <c r="C109" s="17" t="str">
        <f aca="false">IF(A109="","",SUMIFS(Mouvements!$J$2:$J$5000,Mouvements!$D$2:$D$5000,A109,Mouvements!$F$2:$F$5000,C$4))</f>
        <v/>
      </c>
      <c r="D109" s="17" t="str">
        <f aca="false">IF(A109="","",SUMIFS(Mouvements!$J$2:$J$5000,Mouvements!$D$2:$D$5000,A109,Mouvements!$F$2:$F$5000,D$4))</f>
        <v/>
      </c>
      <c r="E109" s="31" t="str">
        <f aca="false">IF(A109="","",SUMIFS(Mouvements!$J$2:$J$5000,Mouvements!$D$2:$D$5000,A109))</f>
        <v/>
      </c>
      <c r="F109" s="17" t="str">
        <f aca="false">IF(A109="","",E109-C109-D109)</f>
        <v/>
      </c>
      <c r="G109" s="17" t="str">
        <f aca="false">IF(A109="","",SUMIFS(Commandes!$E$5:$E$1004,Commandes!$D$5:$D$1004,A109,Commandes!$G$5:$G$1004,"En cours"))</f>
        <v/>
      </c>
      <c r="H109" s="17" t="str">
        <f aca="false">IF(A109="","",E109+G109)</f>
        <v/>
      </c>
      <c r="I109" s="16" t="str">
        <f aca="false">IF(A109="","",Articles!F109)</f>
        <v/>
      </c>
      <c r="J109" s="32" t="str">
        <f aca="false">IF(A109="","",IF(E109&lt;=I109,IF(H109&lt;=I109,"Commander","Déjà commandé"),"OK"))</f>
        <v/>
      </c>
      <c r="K109" s="17" t="str">
        <f aca="false">IF(J109="Commander",Articles!G109,"")</f>
        <v/>
      </c>
      <c r="L109" s="33" t="str">
        <f aca="false">IF(A109="","",(SUMIFS(Mouvements!$H$2:$H$5000,Mouvements!$D$2:$D$5000,A109,Mouvements!$C$2:$C$5000,"Sortie")-SUMIFS(Mouvements!$H$2:$H$5000,Mouvements!$D$2:$D$5000,A109,Mouvements!$C$2:$C$5000,"Retour"))/Listes!$J$3)</f>
        <v/>
      </c>
      <c r="M109" s="34" t="str">
        <f aca="false">IF(OR(A109="",L109=""),"",IF(L109&gt;0,E109/L109,""))</f>
        <v/>
      </c>
      <c r="N109" s="35" t="str">
        <f aca="false">IF(A109="","",Articles!H109)</f>
        <v/>
      </c>
      <c r="O109" s="36" t="str">
        <f aca="false">IF(A109="","",E109*N109)</f>
        <v/>
      </c>
      <c r="P109" s="17" t="str">
        <f aca="false">IF(A109="","",IF(E109&lt;0,"Stock négatif : un mouvement manque",IF(F109&lt;&gt;0,"Stock sur un autre emplacement","")))</f>
        <v/>
      </c>
    </row>
    <row r="110" customFormat="false" ht="15" hidden="false" customHeight="false" outlineLevel="0" collapsed="false">
      <c r="A110" s="16" t="str">
        <f aca="false">IF(Articles!A110="","",Articles!A110)</f>
        <v/>
      </c>
      <c r="B110" s="16" t="str">
        <f aca="false">IF(A110="","",Articles!B110)</f>
        <v/>
      </c>
      <c r="C110" s="17" t="str">
        <f aca="false">IF(A110="","",SUMIFS(Mouvements!$J$2:$J$5000,Mouvements!$D$2:$D$5000,A110,Mouvements!$F$2:$F$5000,C$4))</f>
        <v/>
      </c>
      <c r="D110" s="17" t="str">
        <f aca="false">IF(A110="","",SUMIFS(Mouvements!$J$2:$J$5000,Mouvements!$D$2:$D$5000,A110,Mouvements!$F$2:$F$5000,D$4))</f>
        <v/>
      </c>
      <c r="E110" s="31" t="str">
        <f aca="false">IF(A110="","",SUMIFS(Mouvements!$J$2:$J$5000,Mouvements!$D$2:$D$5000,A110))</f>
        <v/>
      </c>
      <c r="F110" s="17" t="str">
        <f aca="false">IF(A110="","",E110-C110-D110)</f>
        <v/>
      </c>
      <c r="G110" s="17" t="str">
        <f aca="false">IF(A110="","",SUMIFS(Commandes!$E$5:$E$1004,Commandes!$D$5:$D$1004,A110,Commandes!$G$5:$G$1004,"En cours"))</f>
        <v/>
      </c>
      <c r="H110" s="17" t="str">
        <f aca="false">IF(A110="","",E110+G110)</f>
        <v/>
      </c>
      <c r="I110" s="16" t="str">
        <f aca="false">IF(A110="","",Articles!F110)</f>
        <v/>
      </c>
      <c r="J110" s="32" t="str">
        <f aca="false">IF(A110="","",IF(E110&lt;=I110,IF(H110&lt;=I110,"Commander","Déjà commandé"),"OK"))</f>
        <v/>
      </c>
      <c r="K110" s="17" t="str">
        <f aca="false">IF(J110="Commander",Articles!G110,"")</f>
        <v/>
      </c>
      <c r="L110" s="33" t="str">
        <f aca="false">IF(A110="","",(SUMIFS(Mouvements!$H$2:$H$5000,Mouvements!$D$2:$D$5000,A110,Mouvements!$C$2:$C$5000,"Sortie")-SUMIFS(Mouvements!$H$2:$H$5000,Mouvements!$D$2:$D$5000,A110,Mouvements!$C$2:$C$5000,"Retour"))/Listes!$J$3)</f>
        <v/>
      </c>
      <c r="M110" s="34" t="str">
        <f aca="false">IF(OR(A110="",L110=""),"",IF(L110&gt;0,E110/L110,""))</f>
        <v/>
      </c>
      <c r="N110" s="35" t="str">
        <f aca="false">IF(A110="","",Articles!H110)</f>
        <v/>
      </c>
      <c r="O110" s="36" t="str">
        <f aca="false">IF(A110="","",E110*N110)</f>
        <v/>
      </c>
      <c r="P110" s="17" t="str">
        <f aca="false">IF(A110="","",IF(E110&lt;0,"Stock négatif : un mouvement manque",IF(F110&lt;&gt;0,"Stock sur un autre emplacement","")))</f>
        <v/>
      </c>
    </row>
    <row r="111" customFormat="false" ht="15" hidden="false" customHeight="false" outlineLevel="0" collapsed="false">
      <c r="A111" s="16" t="str">
        <f aca="false">IF(Articles!A111="","",Articles!A111)</f>
        <v/>
      </c>
      <c r="B111" s="16" t="str">
        <f aca="false">IF(A111="","",Articles!B111)</f>
        <v/>
      </c>
      <c r="C111" s="17" t="str">
        <f aca="false">IF(A111="","",SUMIFS(Mouvements!$J$2:$J$5000,Mouvements!$D$2:$D$5000,A111,Mouvements!$F$2:$F$5000,C$4))</f>
        <v/>
      </c>
      <c r="D111" s="17" t="str">
        <f aca="false">IF(A111="","",SUMIFS(Mouvements!$J$2:$J$5000,Mouvements!$D$2:$D$5000,A111,Mouvements!$F$2:$F$5000,D$4))</f>
        <v/>
      </c>
      <c r="E111" s="31" t="str">
        <f aca="false">IF(A111="","",SUMIFS(Mouvements!$J$2:$J$5000,Mouvements!$D$2:$D$5000,A111))</f>
        <v/>
      </c>
      <c r="F111" s="17" t="str">
        <f aca="false">IF(A111="","",E111-C111-D111)</f>
        <v/>
      </c>
      <c r="G111" s="17" t="str">
        <f aca="false">IF(A111="","",SUMIFS(Commandes!$E$5:$E$1004,Commandes!$D$5:$D$1004,A111,Commandes!$G$5:$G$1004,"En cours"))</f>
        <v/>
      </c>
      <c r="H111" s="17" t="str">
        <f aca="false">IF(A111="","",E111+G111)</f>
        <v/>
      </c>
      <c r="I111" s="16" t="str">
        <f aca="false">IF(A111="","",Articles!F111)</f>
        <v/>
      </c>
      <c r="J111" s="32" t="str">
        <f aca="false">IF(A111="","",IF(E111&lt;=I111,IF(H111&lt;=I111,"Commander","Déjà commandé"),"OK"))</f>
        <v/>
      </c>
      <c r="K111" s="17" t="str">
        <f aca="false">IF(J111="Commander",Articles!G111,"")</f>
        <v/>
      </c>
      <c r="L111" s="33" t="str">
        <f aca="false">IF(A111="","",(SUMIFS(Mouvements!$H$2:$H$5000,Mouvements!$D$2:$D$5000,A111,Mouvements!$C$2:$C$5000,"Sortie")-SUMIFS(Mouvements!$H$2:$H$5000,Mouvements!$D$2:$D$5000,A111,Mouvements!$C$2:$C$5000,"Retour"))/Listes!$J$3)</f>
        <v/>
      </c>
      <c r="M111" s="34" t="str">
        <f aca="false">IF(OR(A111="",L111=""),"",IF(L111&gt;0,E111/L111,""))</f>
        <v/>
      </c>
      <c r="N111" s="35" t="str">
        <f aca="false">IF(A111="","",Articles!H111)</f>
        <v/>
      </c>
      <c r="O111" s="36" t="str">
        <f aca="false">IF(A111="","",E111*N111)</f>
        <v/>
      </c>
      <c r="P111" s="17" t="str">
        <f aca="false">IF(A111="","",IF(E111&lt;0,"Stock négatif : un mouvement manque",IF(F111&lt;&gt;0,"Stock sur un autre emplacement","")))</f>
        <v/>
      </c>
    </row>
    <row r="112" customFormat="false" ht="15" hidden="false" customHeight="false" outlineLevel="0" collapsed="false">
      <c r="A112" s="16" t="str">
        <f aca="false">IF(Articles!A112="","",Articles!A112)</f>
        <v/>
      </c>
      <c r="B112" s="16" t="str">
        <f aca="false">IF(A112="","",Articles!B112)</f>
        <v/>
      </c>
      <c r="C112" s="17" t="str">
        <f aca="false">IF(A112="","",SUMIFS(Mouvements!$J$2:$J$5000,Mouvements!$D$2:$D$5000,A112,Mouvements!$F$2:$F$5000,C$4))</f>
        <v/>
      </c>
      <c r="D112" s="17" t="str">
        <f aca="false">IF(A112="","",SUMIFS(Mouvements!$J$2:$J$5000,Mouvements!$D$2:$D$5000,A112,Mouvements!$F$2:$F$5000,D$4))</f>
        <v/>
      </c>
      <c r="E112" s="31" t="str">
        <f aca="false">IF(A112="","",SUMIFS(Mouvements!$J$2:$J$5000,Mouvements!$D$2:$D$5000,A112))</f>
        <v/>
      </c>
      <c r="F112" s="17" t="str">
        <f aca="false">IF(A112="","",E112-C112-D112)</f>
        <v/>
      </c>
      <c r="G112" s="17" t="str">
        <f aca="false">IF(A112="","",SUMIFS(Commandes!$E$5:$E$1004,Commandes!$D$5:$D$1004,A112,Commandes!$G$5:$G$1004,"En cours"))</f>
        <v/>
      </c>
      <c r="H112" s="17" t="str">
        <f aca="false">IF(A112="","",E112+G112)</f>
        <v/>
      </c>
      <c r="I112" s="16" t="str">
        <f aca="false">IF(A112="","",Articles!F112)</f>
        <v/>
      </c>
      <c r="J112" s="32" t="str">
        <f aca="false">IF(A112="","",IF(E112&lt;=I112,IF(H112&lt;=I112,"Commander","Déjà commandé"),"OK"))</f>
        <v/>
      </c>
      <c r="K112" s="17" t="str">
        <f aca="false">IF(J112="Commander",Articles!G112,"")</f>
        <v/>
      </c>
      <c r="L112" s="33" t="str">
        <f aca="false">IF(A112="","",(SUMIFS(Mouvements!$H$2:$H$5000,Mouvements!$D$2:$D$5000,A112,Mouvements!$C$2:$C$5000,"Sortie")-SUMIFS(Mouvements!$H$2:$H$5000,Mouvements!$D$2:$D$5000,A112,Mouvements!$C$2:$C$5000,"Retour"))/Listes!$J$3)</f>
        <v/>
      </c>
      <c r="M112" s="34" t="str">
        <f aca="false">IF(OR(A112="",L112=""),"",IF(L112&gt;0,E112/L112,""))</f>
        <v/>
      </c>
      <c r="N112" s="35" t="str">
        <f aca="false">IF(A112="","",Articles!H112)</f>
        <v/>
      </c>
      <c r="O112" s="36" t="str">
        <f aca="false">IF(A112="","",E112*N112)</f>
        <v/>
      </c>
      <c r="P112" s="17" t="str">
        <f aca="false">IF(A112="","",IF(E112&lt;0,"Stock négatif : un mouvement manque",IF(F112&lt;&gt;0,"Stock sur un autre emplacement","")))</f>
        <v/>
      </c>
    </row>
    <row r="113" customFormat="false" ht="15" hidden="false" customHeight="false" outlineLevel="0" collapsed="false">
      <c r="A113" s="16" t="str">
        <f aca="false">IF(Articles!A113="","",Articles!A113)</f>
        <v/>
      </c>
      <c r="B113" s="16" t="str">
        <f aca="false">IF(A113="","",Articles!B113)</f>
        <v/>
      </c>
      <c r="C113" s="17" t="str">
        <f aca="false">IF(A113="","",SUMIFS(Mouvements!$J$2:$J$5000,Mouvements!$D$2:$D$5000,A113,Mouvements!$F$2:$F$5000,C$4))</f>
        <v/>
      </c>
      <c r="D113" s="17" t="str">
        <f aca="false">IF(A113="","",SUMIFS(Mouvements!$J$2:$J$5000,Mouvements!$D$2:$D$5000,A113,Mouvements!$F$2:$F$5000,D$4))</f>
        <v/>
      </c>
      <c r="E113" s="31" t="str">
        <f aca="false">IF(A113="","",SUMIFS(Mouvements!$J$2:$J$5000,Mouvements!$D$2:$D$5000,A113))</f>
        <v/>
      </c>
      <c r="F113" s="17" t="str">
        <f aca="false">IF(A113="","",E113-C113-D113)</f>
        <v/>
      </c>
      <c r="G113" s="17" t="str">
        <f aca="false">IF(A113="","",SUMIFS(Commandes!$E$5:$E$1004,Commandes!$D$5:$D$1004,A113,Commandes!$G$5:$G$1004,"En cours"))</f>
        <v/>
      </c>
      <c r="H113" s="17" t="str">
        <f aca="false">IF(A113="","",E113+G113)</f>
        <v/>
      </c>
      <c r="I113" s="16" t="str">
        <f aca="false">IF(A113="","",Articles!F113)</f>
        <v/>
      </c>
      <c r="J113" s="32" t="str">
        <f aca="false">IF(A113="","",IF(E113&lt;=I113,IF(H113&lt;=I113,"Commander","Déjà commandé"),"OK"))</f>
        <v/>
      </c>
      <c r="K113" s="17" t="str">
        <f aca="false">IF(J113="Commander",Articles!G113,"")</f>
        <v/>
      </c>
      <c r="L113" s="33" t="str">
        <f aca="false">IF(A113="","",(SUMIFS(Mouvements!$H$2:$H$5000,Mouvements!$D$2:$D$5000,A113,Mouvements!$C$2:$C$5000,"Sortie")-SUMIFS(Mouvements!$H$2:$H$5000,Mouvements!$D$2:$D$5000,A113,Mouvements!$C$2:$C$5000,"Retour"))/Listes!$J$3)</f>
        <v/>
      </c>
      <c r="M113" s="34" t="str">
        <f aca="false">IF(OR(A113="",L113=""),"",IF(L113&gt;0,E113/L113,""))</f>
        <v/>
      </c>
      <c r="N113" s="35" t="str">
        <f aca="false">IF(A113="","",Articles!H113)</f>
        <v/>
      </c>
      <c r="O113" s="36" t="str">
        <f aca="false">IF(A113="","",E113*N113)</f>
        <v/>
      </c>
      <c r="P113" s="17" t="str">
        <f aca="false">IF(A113="","",IF(E113&lt;0,"Stock négatif : un mouvement manque",IF(F113&lt;&gt;0,"Stock sur un autre emplacement","")))</f>
        <v/>
      </c>
    </row>
    <row r="114" customFormat="false" ht="15" hidden="false" customHeight="false" outlineLevel="0" collapsed="false">
      <c r="A114" s="16" t="str">
        <f aca="false">IF(Articles!A114="","",Articles!A114)</f>
        <v/>
      </c>
      <c r="B114" s="16" t="str">
        <f aca="false">IF(A114="","",Articles!B114)</f>
        <v/>
      </c>
      <c r="C114" s="17" t="str">
        <f aca="false">IF(A114="","",SUMIFS(Mouvements!$J$2:$J$5000,Mouvements!$D$2:$D$5000,A114,Mouvements!$F$2:$F$5000,C$4))</f>
        <v/>
      </c>
      <c r="D114" s="17" t="str">
        <f aca="false">IF(A114="","",SUMIFS(Mouvements!$J$2:$J$5000,Mouvements!$D$2:$D$5000,A114,Mouvements!$F$2:$F$5000,D$4))</f>
        <v/>
      </c>
      <c r="E114" s="31" t="str">
        <f aca="false">IF(A114="","",SUMIFS(Mouvements!$J$2:$J$5000,Mouvements!$D$2:$D$5000,A114))</f>
        <v/>
      </c>
      <c r="F114" s="17" t="str">
        <f aca="false">IF(A114="","",E114-C114-D114)</f>
        <v/>
      </c>
      <c r="G114" s="17" t="str">
        <f aca="false">IF(A114="","",SUMIFS(Commandes!$E$5:$E$1004,Commandes!$D$5:$D$1004,A114,Commandes!$G$5:$G$1004,"En cours"))</f>
        <v/>
      </c>
      <c r="H114" s="17" t="str">
        <f aca="false">IF(A114="","",E114+G114)</f>
        <v/>
      </c>
      <c r="I114" s="16" t="str">
        <f aca="false">IF(A114="","",Articles!F114)</f>
        <v/>
      </c>
      <c r="J114" s="32" t="str">
        <f aca="false">IF(A114="","",IF(E114&lt;=I114,IF(H114&lt;=I114,"Commander","Déjà commandé"),"OK"))</f>
        <v/>
      </c>
      <c r="K114" s="17" t="str">
        <f aca="false">IF(J114="Commander",Articles!G114,"")</f>
        <v/>
      </c>
      <c r="L114" s="33" t="str">
        <f aca="false">IF(A114="","",(SUMIFS(Mouvements!$H$2:$H$5000,Mouvements!$D$2:$D$5000,A114,Mouvements!$C$2:$C$5000,"Sortie")-SUMIFS(Mouvements!$H$2:$H$5000,Mouvements!$D$2:$D$5000,A114,Mouvements!$C$2:$C$5000,"Retour"))/Listes!$J$3)</f>
        <v/>
      </c>
      <c r="M114" s="34" t="str">
        <f aca="false">IF(OR(A114="",L114=""),"",IF(L114&gt;0,E114/L114,""))</f>
        <v/>
      </c>
      <c r="N114" s="35" t="str">
        <f aca="false">IF(A114="","",Articles!H114)</f>
        <v/>
      </c>
      <c r="O114" s="36" t="str">
        <f aca="false">IF(A114="","",E114*N114)</f>
        <v/>
      </c>
      <c r="P114" s="17" t="str">
        <f aca="false">IF(A114="","",IF(E114&lt;0,"Stock négatif : un mouvement manque",IF(F114&lt;&gt;0,"Stock sur un autre emplacement","")))</f>
        <v/>
      </c>
    </row>
    <row r="115" customFormat="false" ht="15" hidden="false" customHeight="false" outlineLevel="0" collapsed="false">
      <c r="A115" s="16" t="str">
        <f aca="false">IF(Articles!A115="","",Articles!A115)</f>
        <v/>
      </c>
      <c r="B115" s="16" t="str">
        <f aca="false">IF(A115="","",Articles!B115)</f>
        <v/>
      </c>
      <c r="C115" s="17" t="str">
        <f aca="false">IF(A115="","",SUMIFS(Mouvements!$J$2:$J$5000,Mouvements!$D$2:$D$5000,A115,Mouvements!$F$2:$F$5000,C$4))</f>
        <v/>
      </c>
      <c r="D115" s="17" t="str">
        <f aca="false">IF(A115="","",SUMIFS(Mouvements!$J$2:$J$5000,Mouvements!$D$2:$D$5000,A115,Mouvements!$F$2:$F$5000,D$4))</f>
        <v/>
      </c>
      <c r="E115" s="31" t="str">
        <f aca="false">IF(A115="","",SUMIFS(Mouvements!$J$2:$J$5000,Mouvements!$D$2:$D$5000,A115))</f>
        <v/>
      </c>
      <c r="F115" s="17" t="str">
        <f aca="false">IF(A115="","",E115-C115-D115)</f>
        <v/>
      </c>
      <c r="G115" s="17" t="str">
        <f aca="false">IF(A115="","",SUMIFS(Commandes!$E$5:$E$1004,Commandes!$D$5:$D$1004,A115,Commandes!$G$5:$G$1004,"En cours"))</f>
        <v/>
      </c>
      <c r="H115" s="17" t="str">
        <f aca="false">IF(A115="","",E115+G115)</f>
        <v/>
      </c>
      <c r="I115" s="16" t="str">
        <f aca="false">IF(A115="","",Articles!F115)</f>
        <v/>
      </c>
      <c r="J115" s="32" t="str">
        <f aca="false">IF(A115="","",IF(E115&lt;=I115,IF(H115&lt;=I115,"Commander","Déjà commandé"),"OK"))</f>
        <v/>
      </c>
      <c r="K115" s="17" t="str">
        <f aca="false">IF(J115="Commander",Articles!G115,"")</f>
        <v/>
      </c>
      <c r="L115" s="33" t="str">
        <f aca="false">IF(A115="","",(SUMIFS(Mouvements!$H$2:$H$5000,Mouvements!$D$2:$D$5000,A115,Mouvements!$C$2:$C$5000,"Sortie")-SUMIFS(Mouvements!$H$2:$H$5000,Mouvements!$D$2:$D$5000,A115,Mouvements!$C$2:$C$5000,"Retour"))/Listes!$J$3)</f>
        <v/>
      </c>
      <c r="M115" s="34" t="str">
        <f aca="false">IF(OR(A115="",L115=""),"",IF(L115&gt;0,E115/L115,""))</f>
        <v/>
      </c>
      <c r="N115" s="35" t="str">
        <f aca="false">IF(A115="","",Articles!H115)</f>
        <v/>
      </c>
      <c r="O115" s="36" t="str">
        <f aca="false">IF(A115="","",E115*N115)</f>
        <v/>
      </c>
      <c r="P115" s="17" t="str">
        <f aca="false">IF(A115="","",IF(E115&lt;0,"Stock négatif : un mouvement manque",IF(F115&lt;&gt;0,"Stock sur un autre emplacement","")))</f>
        <v/>
      </c>
    </row>
    <row r="116" customFormat="false" ht="15" hidden="false" customHeight="false" outlineLevel="0" collapsed="false">
      <c r="A116" s="16" t="str">
        <f aca="false">IF(Articles!A116="","",Articles!A116)</f>
        <v/>
      </c>
      <c r="B116" s="16" t="str">
        <f aca="false">IF(A116="","",Articles!B116)</f>
        <v/>
      </c>
      <c r="C116" s="17" t="str">
        <f aca="false">IF(A116="","",SUMIFS(Mouvements!$J$2:$J$5000,Mouvements!$D$2:$D$5000,A116,Mouvements!$F$2:$F$5000,C$4))</f>
        <v/>
      </c>
      <c r="D116" s="17" t="str">
        <f aca="false">IF(A116="","",SUMIFS(Mouvements!$J$2:$J$5000,Mouvements!$D$2:$D$5000,A116,Mouvements!$F$2:$F$5000,D$4))</f>
        <v/>
      </c>
      <c r="E116" s="31" t="str">
        <f aca="false">IF(A116="","",SUMIFS(Mouvements!$J$2:$J$5000,Mouvements!$D$2:$D$5000,A116))</f>
        <v/>
      </c>
      <c r="F116" s="17" t="str">
        <f aca="false">IF(A116="","",E116-C116-D116)</f>
        <v/>
      </c>
      <c r="G116" s="17" t="str">
        <f aca="false">IF(A116="","",SUMIFS(Commandes!$E$5:$E$1004,Commandes!$D$5:$D$1004,A116,Commandes!$G$5:$G$1004,"En cours"))</f>
        <v/>
      </c>
      <c r="H116" s="17" t="str">
        <f aca="false">IF(A116="","",E116+G116)</f>
        <v/>
      </c>
      <c r="I116" s="16" t="str">
        <f aca="false">IF(A116="","",Articles!F116)</f>
        <v/>
      </c>
      <c r="J116" s="32" t="str">
        <f aca="false">IF(A116="","",IF(E116&lt;=I116,IF(H116&lt;=I116,"Commander","Déjà commandé"),"OK"))</f>
        <v/>
      </c>
      <c r="K116" s="17" t="str">
        <f aca="false">IF(J116="Commander",Articles!G116,"")</f>
        <v/>
      </c>
      <c r="L116" s="33" t="str">
        <f aca="false">IF(A116="","",(SUMIFS(Mouvements!$H$2:$H$5000,Mouvements!$D$2:$D$5000,A116,Mouvements!$C$2:$C$5000,"Sortie")-SUMIFS(Mouvements!$H$2:$H$5000,Mouvements!$D$2:$D$5000,A116,Mouvements!$C$2:$C$5000,"Retour"))/Listes!$J$3)</f>
        <v/>
      </c>
      <c r="M116" s="34" t="str">
        <f aca="false">IF(OR(A116="",L116=""),"",IF(L116&gt;0,E116/L116,""))</f>
        <v/>
      </c>
      <c r="N116" s="35" t="str">
        <f aca="false">IF(A116="","",Articles!H116)</f>
        <v/>
      </c>
      <c r="O116" s="36" t="str">
        <f aca="false">IF(A116="","",E116*N116)</f>
        <v/>
      </c>
      <c r="P116" s="17" t="str">
        <f aca="false">IF(A116="","",IF(E116&lt;0,"Stock négatif : un mouvement manque",IF(F116&lt;&gt;0,"Stock sur un autre emplacement","")))</f>
        <v/>
      </c>
    </row>
    <row r="117" customFormat="false" ht="15" hidden="false" customHeight="false" outlineLevel="0" collapsed="false">
      <c r="A117" s="16" t="str">
        <f aca="false">IF(Articles!A117="","",Articles!A117)</f>
        <v/>
      </c>
      <c r="B117" s="16" t="str">
        <f aca="false">IF(A117="","",Articles!B117)</f>
        <v/>
      </c>
      <c r="C117" s="17" t="str">
        <f aca="false">IF(A117="","",SUMIFS(Mouvements!$J$2:$J$5000,Mouvements!$D$2:$D$5000,A117,Mouvements!$F$2:$F$5000,C$4))</f>
        <v/>
      </c>
      <c r="D117" s="17" t="str">
        <f aca="false">IF(A117="","",SUMIFS(Mouvements!$J$2:$J$5000,Mouvements!$D$2:$D$5000,A117,Mouvements!$F$2:$F$5000,D$4))</f>
        <v/>
      </c>
      <c r="E117" s="31" t="str">
        <f aca="false">IF(A117="","",SUMIFS(Mouvements!$J$2:$J$5000,Mouvements!$D$2:$D$5000,A117))</f>
        <v/>
      </c>
      <c r="F117" s="17" t="str">
        <f aca="false">IF(A117="","",E117-C117-D117)</f>
        <v/>
      </c>
      <c r="G117" s="17" t="str">
        <f aca="false">IF(A117="","",SUMIFS(Commandes!$E$5:$E$1004,Commandes!$D$5:$D$1004,A117,Commandes!$G$5:$G$1004,"En cours"))</f>
        <v/>
      </c>
      <c r="H117" s="17" t="str">
        <f aca="false">IF(A117="","",E117+G117)</f>
        <v/>
      </c>
      <c r="I117" s="16" t="str">
        <f aca="false">IF(A117="","",Articles!F117)</f>
        <v/>
      </c>
      <c r="J117" s="32" t="str">
        <f aca="false">IF(A117="","",IF(E117&lt;=I117,IF(H117&lt;=I117,"Commander","Déjà commandé"),"OK"))</f>
        <v/>
      </c>
      <c r="K117" s="17" t="str">
        <f aca="false">IF(J117="Commander",Articles!G117,"")</f>
        <v/>
      </c>
      <c r="L117" s="33" t="str">
        <f aca="false">IF(A117="","",(SUMIFS(Mouvements!$H$2:$H$5000,Mouvements!$D$2:$D$5000,A117,Mouvements!$C$2:$C$5000,"Sortie")-SUMIFS(Mouvements!$H$2:$H$5000,Mouvements!$D$2:$D$5000,A117,Mouvements!$C$2:$C$5000,"Retour"))/Listes!$J$3)</f>
        <v/>
      </c>
      <c r="M117" s="34" t="str">
        <f aca="false">IF(OR(A117="",L117=""),"",IF(L117&gt;0,E117/L117,""))</f>
        <v/>
      </c>
      <c r="N117" s="35" t="str">
        <f aca="false">IF(A117="","",Articles!H117)</f>
        <v/>
      </c>
      <c r="O117" s="36" t="str">
        <f aca="false">IF(A117="","",E117*N117)</f>
        <v/>
      </c>
      <c r="P117" s="17" t="str">
        <f aca="false">IF(A117="","",IF(E117&lt;0,"Stock négatif : un mouvement manque",IF(F117&lt;&gt;0,"Stock sur un autre emplacement","")))</f>
        <v/>
      </c>
    </row>
    <row r="118" customFormat="false" ht="15" hidden="false" customHeight="false" outlineLevel="0" collapsed="false">
      <c r="A118" s="16" t="str">
        <f aca="false">IF(Articles!A118="","",Articles!A118)</f>
        <v/>
      </c>
      <c r="B118" s="16" t="str">
        <f aca="false">IF(A118="","",Articles!B118)</f>
        <v/>
      </c>
      <c r="C118" s="17" t="str">
        <f aca="false">IF(A118="","",SUMIFS(Mouvements!$J$2:$J$5000,Mouvements!$D$2:$D$5000,A118,Mouvements!$F$2:$F$5000,C$4))</f>
        <v/>
      </c>
      <c r="D118" s="17" t="str">
        <f aca="false">IF(A118="","",SUMIFS(Mouvements!$J$2:$J$5000,Mouvements!$D$2:$D$5000,A118,Mouvements!$F$2:$F$5000,D$4))</f>
        <v/>
      </c>
      <c r="E118" s="31" t="str">
        <f aca="false">IF(A118="","",SUMIFS(Mouvements!$J$2:$J$5000,Mouvements!$D$2:$D$5000,A118))</f>
        <v/>
      </c>
      <c r="F118" s="17" t="str">
        <f aca="false">IF(A118="","",E118-C118-D118)</f>
        <v/>
      </c>
      <c r="G118" s="17" t="str">
        <f aca="false">IF(A118="","",SUMIFS(Commandes!$E$5:$E$1004,Commandes!$D$5:$D$1004,A118,Commandes!$G$5:$G$1004,"En cours"))</f>
        <v/>
      </c>
      <c r="H118" s="17" t="str">
        <f aca="false">IF(A118="","",E118+G118)</f>
        <v/>
      </c>
      <c r="I118" s="16" t="str">
        <f aca="false">IF(A118="","",Articles!F118)</f>
        <v/>
      </c>
      <c r="J118" s="32" t="str">
        <f aca="false">IF(A118="","",IF(E118&lt;=I118,IF(H118&lt;=I118,"Commander","Déjà commandé"),"OK"))</f>
        <v/>
      </c>
      <c r="K118" s="17" t="str">
        <f aca="false">IF(J118="Commander",Articles!G118,"")</f>
        <v/>
      </c>
      <c r="L118" s="33" t="str">
        <f aca="false">IF(A118="","",(SUMIFS(Mouvements!$H$2:$H$5000,Mouvements!$D$2:$D$5000,A118,Mouvements!$C$2:$C$5000,"Sortie")-SUMIFS(Mouvements!$H$2:$H$5000,Mouvements!$D$2:$D$5000,A118,Mouvements!$C$2:$C$5000,"Retour"))/Listes!$J$3)</f>
        <v/>
      </c>
      <c r="M118" s="34" t="str">
        <f aca="false">IF(OR(A118="",L118=""),"",IF(L118&gt;0,E118/L118,""))</f>
        <v/>
      </c>
      <c r="N118" s="35" t="str">
        <f aca="false">IF(A118="","",Articles!H118)</f>
        <v/>
      </c>
      <c r="O118" s="36" t="str">
        <f aca="false">IF(A118="","",E118*N118)</f>
        <v/>
      </c>
      <c r="P118" s="17" t="str">
        <f aca="false">IF(A118="","",IF(E118&lt;0,"Stock négatif : un mouvement manque",IF(F118&lt;&gt;0,"Stock sur un autre emplacement","")))</f>
        <v/>
      </c>
    </row>
    <row r="119" customFormat="false" ht="15" hidden="false" customHeight="false" outlineLevel="0" collapsed="false">
      <c r="A119" s="16" t="str">
        <f aca="false">IF(Articles!A119="","",Articles!A119)</f>
        <v/>
      </c>
      <c r="B119" s="16" t="str">
        <f aca="false">IF(A119="","",Articles!B119)</f>
        <v/>
      </c>
      <c r="C119" s="17" t="str">
        <f aca="false">IF(A119="","",SUMIFS(Mouvements!$J$2:$J$5000,Mouvements!$D$2:$D$5000,A119,Mouvements!$F$2:$F$5000,C$4))</f>
        <v/>
      </c>
      <c r="D119" s="17" t="str">
        <f aca="false">IF(A119="","",SUMIFS(Mouvements!$J$2:$J$5000,Mouvements!$D$2:$D$5000,A119,Mouvements!$F$2:$F$5000,D$4))</f>
        <v/>
      </c>
      <c r="E119" s="31" t="str">
        <f aca="false">IF(A119="","",SUMIFS(Mouvements!$J$2:$J$5000,Mouvements!$D$2:$D$5000,A119))</f>
        <v/>
      </c>
      <c r="F119" s="17" t="str">
        <f aca="false">IF(A119="","",E119-C119-D119)</f>
        <v/>
      </c>
      <c r="G119" s="17" t="str">
        <f aca="false">IF(A119="","",SUMIFS(Commandes!$E$5:$E$1004,Commandes!$D$5:$D$1004,A119,Commandes!$G$5:$G$1004,"En cours"))</f>
        <v/>
      </c>
      <c r="H119" s="17" t="str">
        <f aca="false">IF(A119="","",E119+G119)</f>
        <v/>
      </c>
      <c r="I119" s="16" t="str">
        <f aca="false">IF(A119="","",Articles!F119)</f>
        <v/>
      </c>
      <c r="J119" s="32" t="str">
        <f aca="false">IF(A119="","",IF(E119&lt;=I119,IF(H119&lt;=I119,"Commander","Déjà commandé"),"OK"))</f>
        <v/>
      </c>
      <c r="K119" s="17" t="str">
        <f aca="false">IF(J119="Commander",Articles!G119,"")</f>
        <v/>
      </c>
      <c r="L119" s="33" t="str">
        <f aca="false">IF(A119="","",(SUMIFS(Mouvements!$H$2:$H$5000,Mouvements!$D$2:$D$5000,A119,Mouvements!$C$2:$C$5000,"Sortie")-SUMIFS(Mouvements!$H$2:$H$5000,Mouvements!$D$2:$D$5000,A119,Mouvements!$C$2:$C$5000,"Retour"))/Listes!$J$3)</f>
        <v/>
      </c>
      <c r="M119" s="34" t="str">
        <f aca="false">IF(OR(A119="",L119=""),"",IF(L119&gt;0,E119/L119,""))</f>
        <v/>
      </c>
      <c r="N119" s="35" t="str">
        <f aca="false">IF(A119="","",Articles!H119)</f>
        <v/>
      </c>
      <c r="O119" s="36" t="str">
        <f aca="false">IF(A119="","",E119*N119)</f>
        <v/>
      </c>
      <c r="P119" s="17" t="str">
        <f aca="false">IF(A119="","",IF(E119&lt;0,"Stock négatif : un mouvement manque",IF(F119&lt;&gt;0,"Stock sur un autre emplacement","")))</f>
        <v/>
      </c>
    </row>
    <row r="120" customFormat="false" ht="15" hidden="false" customHeight="false" outlineLevel="0" collapsed="false">
      <c r="A120" s="16" t="str">
        <f aca="false">IF(Articles!A120="","",Articles!A120)</f>
        <v/>
      </c>
      <c r="B120" s="16" t="str">
        <f aca="false">IF(A120="","",Articles!B120)</f>
        <v/>
      </c>
      <c r="C120" s="17" t="str">
        <f aca="false">IF(A120="","",SUMIFS(Mouvements!$J$2:$J$5000,Mouvements!$D$2:$D$5000,A120,Mouvements!$F$2:$F$5000,C$4))</f>
        <v/>
      </c>
      <c r="D120" s="17" t="str">
        <f aca="false">IF(A120="","",SUMIFS(Mouvements!$J$2:$J$5000,Mouvements!$D$2:$D$5000,A120,Mouvements!$F$2:$F$5000,D$4))</f>
        <v/>
      </c>
      <c r="E120" s="31" t="str">
        <f aca="false">IF(A120="","",SUMIFS(Mouvements!$J$2:$J$5000,Mouvements!$D$2:$D$5000,A120))</f>
        <v/>
      </c>
      <c r="F120" s="17" t="str">
        <f aca="false">IF(A120="","",E120-C120-D120)</f>
        <v/>
      </c>
      <c r="G120" s="17" t="str">
        <f aca="false">IF(A120="","",SUMIFS(Commandes!$E$5:$E$1004,Commandes!$D$5:$D$1004,A120,Commandes!$G$5:$G$1004,"En cours"))</f>
        <v/>
      </c>
      <c r="H120" s="17" t="str">
        <f aca="false">IF(A120="","",E120+G120)</f>
        <v/>
      </c>
      <c r="I120" s="16" t="str">
        <f aca="false">IF(A120="","",Articles!F120)</f>
        <v/>
      </c>
      <c r="J120" s="32" t="str">
        <f aca="false">IF(A120="","",IF(E120&lt;=I120,IF(H120&lt;=I120,"Commander","Déjà commandé"),"OK"))</f>
        <v/>
      </c>
      <c r="K120" s="17" t="str">
        <f aca="false">IF(J120="Commander",Articles!G120,"")</f>
        <v/>
      </c>
      <c r="L120" s="33" t="str">
        <f aca="false">IF(A120="","",(SUMIFS(Mouvements!$H$2:$H$5000,Mouvements!$D$2:$D$5000,A120,Mouvements!$C$2:$C$5000,"Sortie")-SUMIFS(Mouvements!$H$2:$H$5000,Mouvements!$D$2:$D$5000,A120,Mouvements!$C$2:$C$5000,"Retour"))/Listes!$J$3)</f>
        <v/>
      </c>
      <c r="M120" s="34" t="str">
        <f aca="false">IF(OR(A120="",L120=""),"",IF(L120&gt;0,E120/L120,""))</f>
        <v/>
      </c>
      <c r="N120" s="35" t="str">
        <f aca="false">IF(A120="","",Articles!H120)</f>
        <v/>
      </c>
      <c r="O120" s="36" t="str">
        <f aca="false">IF(A120="","",E120*N120)</f>
        <v/>
      </c>
      <c r="P120" s="17" t="str">
        <f aca="false">IF(A120="","",IF(E120&lt;0,"Stock négatif : un mouvement manque",IF(F120&lt;&gt;0,"Stock sur un autre emplacement","")))</f>
        <v/>
      </c>
    </row>
    <row r="121" customFormat="false" ht="15" hidden="false" customHeight="false" outlineLevel="0" collapsed="false">
      <c r="A121" s="16" t="str">
        <f aca="false">IF(Articles!A121="","",Articles!A121)</f>
        <v/>
      </c>
      <c r="B121" s="16" t="str">
        <f aca="false">IF(A121="","",Articles!B121)</f>
        <v/>
      </c>
      <c r="C121" s="17" t="str">
        <f aca="false">IF(A121="","",SUMIFS(Mouvements!$J$2:$J$5000,Mouvements!$D$2:$D$5000,A121,Mouvements!$F$2:$F$5000,C$4))</f>
        <v/>
      </c>
      <c r="D121" s="17" t="str">
        <f aca="false">IF(A121="","",SUMIFS(Mouvements!$J$2:$J$5000,Mouvements!$D$2:$D$5000,A121,Mouvements!$F$2:$F$5000,D$4))</f>
        <v/>
      </c>
      <c r="E121" s="31" t="str">
        <f aca="false">IF(A121="","",SUMIFS(Mouvements!$J$2:$J$5000,Mouvements!$D$2:$D$5000,A121))</f>
        <v/>
      </c>
      <c r="F121" s="17" t="str">
        <f aca="false">IF(A121="","",E121-C121-D121)</f>
        <v/>
      </c>
      <c r="G121" s="17" t="str">
        <f aca="false">IF(A121="","",SUMIFS(Commandes!$E$5:$E$1004,Commandes!$D$5:$D$1004,A121,Commandes!$G$5:$G$1004,"En cours"))</f>
        <v/>
      </c>
      <c r="H121" s="17" t="str">
        <f aca="false">IF(A121="","",E121+G121)</f>
        <v/>
      </c>
      <c r="I121" s="16" t="str">
        <f aca="false">IF(A121="","",Articles!F121)</f>
        <v/>
      </c>
      <c r="J121" s="32" t="str">
        <f aca="false">IF(A121="","",IF(E121&lt;=I121,IF(H121&lt;=I121,"Commander","Déjà commandé"),"OK"))</f>
        <v/>
      </c>
      <c r="K121" s="17" t="str">
        <f aca="false">IF(J121="Commander",Articles!G121,"")</f>
        <v/>
      </c>
      <c r="L121" s="33" t="str">
        <f aca="false">IF(A121="","",(SUMIFS(Mouvements!$H$2:$H$5000,Mouvements!$D$2:$D$5000,A121,Mouvements!$C$2:$C$5000,"Sortie")-SUMIFS(Mouvements!$H$2:$H$5000,Mouvements!$D$2:$D$5000,A121,Mouvements!$C$2:$C$5000,"Retour"))/Listes!$J$3)</f>
        <v/>
      </c>
      <c r="M121" s="34" t="str">
        <f aca="false">IF(OR(A121="",L121=""),"",IF(L121&gt;0,E121/L121,""))</f>
        <v/>
      </c>
      <c r="N121" s="35" t="str">
        <f aca="false">IF(A121="","",Articles!H121)</f>
        <v/>
      </c>
      <c r="O121" s="36" t="str">
        <f aca="false">IF(A121="","",E121*N121)</f>
        <v/>
      </c>
      <c r="P121" s="17" t="str">
        <f aca="false">IF(A121="","",IF(E121&lt;0,"Stock négatif : un mouvement manque",IF(F121&lt;&gt;0,"Stock sur un autre emplacement","")))</f>
        <v/>
      </c>
    </row>
    <row r="122" customFormat="false" ht="15" hidden="false" customHeight="false" outlineLevel="0" collapsed="false">
      <c r="A122" s="16" t="str">
        <f aca="false">IF(Articles!A122="","",Articles!A122)</f>
        <v/>
      </c>
      <c r="B122" s="16" t="str">
        <f aca="false">IF(A122="","",Articles!B122)</f>
        <v/>
      </c>
      <c r="C122" s="17" t="str">
        <f aca="false">IF(A122="","",SUMIFS(Mouvements!$J$2:$J$5000,Mouvements!$D$2:$D$5000,A122,Mouvements!$F$2:$F$5000,C$4))</f>
        <v/>
      </c>
      <c r="D122" s="17" t="str">
        <f aca="false">IF(A122="","",SUMIFS(Mouvements!$J$2:$J$5000,Mouvements!$D$2:$D$5000,A122,Mouvements!$F$2:$F$5000,D$4))</f>
        <v/>
      </c>
      <c r="E122" s="31" t="str">
        <f aca="false">IF(A122="","",SUMIFS(Mouvements!$J$2:$J$5000,Mouvements!$D$2:$D$5000,A122))</f>
        <v/>
      </c>
      <c r="F122" s="17" t="str">
        <f aca="false">IF(A122="","",E122-C122-D122)</f>
        <v/>
      </c>
      <c r="G122" s="17" t="str">
        <f aca="false">IF(A122="","",SUMIFS(Commandes!$E$5:$E$1004,Commandes!$D$5:$D$1004,A122,Commandes!$G$5:$G$1004,"En cours"))</f>
        <v/>
      </c>
      <c r="H122" s="17" t="str">
        <f aca="false">IF(A122="","",E122+G122)</f>
        <v/>
      </c>
      <c r="I122" s="16" t="str">
        <f aca="false">IF(A122="","",Articles!F122)</f>
        <v/>
      </c>
      <c r="J122" s="32" t="str">
        <f aca="false">IF(A122="","",IF(E122&lt;=I122,IF(H122&lt;=I122,"Commander","Déjà commandé"),"OK"))</f>
        <v/>
      </c>
      <c r="K122" s="17" t="str">
        <f aca="false">IF(J122="Commander",Articles!G122,"")</f>
        <v/>
      </c>
      <c r="L122" s="33" t="str">
        <f aca="false">IF(A122="","",(SUMIFS(Mouvements!$H$2:$H$5000,Mouvements!$D$2:$D$5000,A122,Mouvements!$C$2:$C$5000,"Sortie")-SUMIFS(Mouvements!$H$2:$H$5000,Mouvements!$D$2:$D$5000,A122,Mouvements!$C$2:$C$5000,"Retour"))/Listes!$J$3)</f>
        <v/>
      </c>
      <c r="M122" s="34" t="str">
        <f aca="false">IF(OR(A122="",L122=""),"",IF(L122&gt;0,E122/L122,""))</f>
        <v/>
      </c>
      <c r="N122" s="35" t="str">
        <f aca="false">IF(A122="","",Articles!H122)</f>
        <v/>
      </c>
      <c r="O122" s="36" t="str">
        <f aca="false">IF(A122="","",E122*N122)</f>
        <v/>
      </c>
      <c r="P122" s="17" t="str">
        <f aca="false">IF(A122="","",IF(E122&lt;0,"Stock négatif : un mouvement manque",IF(F122&lt;&gt;0,"Stock sur un autre emplacement","")))</f>
        <v/>
      </c>
    </row>
    <row r="123" customFormat="false" ht="15" hidden="false" customHeight="false" outlineLevel="0" collapsed="false">
      <c r="A123" s="16" t="str">
        <f aca="false">IF(Articles!A123="","",Articles!A123)</f>
        <v/>
      </c>
      <c r="B123" s="16" t="str">
        <f aca="false">IF(A123="","",Articles!B123)</f>
        <v/>
      </c>
      <c r="C123" s="17" t="str">
        <f aca="false">IF(A123="","",SUMIFS(Mouvements!$J$2:$J$5000,Mouvements!$D$2:$D$5000,A123,Mouvements!$F$2:$F$5000,C$4))</f>
        <v/>
      </c>
      <c r="D123" s="17" t="str">
        <f aca="false">IF(A123="","",SUMIFS(Mouvements!$J$2:$J$5000,Mouvements!$D$2:$D$5000,A123,Mouvements!$F$2:$F$5000,D$4))</f>
        <v/>
      </c>
      <c r="E123" s="31" t="str">
        <f aca="false">IF(A123="","",SUMIFS(Mouvements!$J$2:$J$5000,Mouvements!$D$2:$D$5000,A123))</f>
        <v/>
      </c>
      <c r="F123" s="17" t="str">
        <f aca="false">IF(A123="","",E123-C123-D123)</f>
        <v/>
      </c>
      <c r="G123" s="17" t="str">
        <f aca="false">IF(A123="","",SUMIFS(Commandes!$E$5:$E$1004,Commandes!$D$5:$D$1004,A123,Commandes!$G$5:$G$1004,"En cours"))</f>
        <v/>
      </c>
      <c r="H123" s="17" t="str">
        <f aca="false">IF(A123="","",E123+G123)</f>
        <v/>
      </c>
      <c r="I123" s="16" t="str">
        <f aca="false">IF(A123="","",Articles!F123)</f>
        <v/>
      </c>
      <c r="J123" s="32" t="str">
        <f aca="false">IF(A123="","",IF(E123&lt;=I123,IF(H123&lt;=I123,"Commander","Déjà commandé"),"OK"))</f>
        <v/>
      </c>
      <c r="K123" s="17" t="str">
        <f aca="false">IF(J123="Commander",Articles!G123,"")</f>
        <v/>
      </c>
      <c r="L123" s="33" t="str">
        <f aca="false">IF(A123="","",(SUMIFS(Mouvements!$H$2:$H$5000,Mouvements!$D$2:$D$5000,A123,Mouvements!$C$2:$C$5000,"Sortie")-SUMIFS(Mouvements!$H$2:$H$5000,Mouvements!$D$2:$D$5000,A123,Mouvements!$C$2:$C$5000,"Retour"))/Listes!$J$3)</f>
        <v/>
      </c>
      <c r="M123" s="34" t="str">
        <f aca="false">IF(OR(A123="",L123=""),"",IF(L123&gt;0,E123/L123,""))</f>
        <v/>
      </c>
      <c r="N123" s="35" t="str">
        <f aca="false">IF(A123="","",Articles!H123)</f>
        <v/>
      </c>
      <c r="O123" s="36" t="str">
        <f aca="false">IF(A123="","",E123*N123)</f>
        <v/>
      </c>
      <c r="P123" s="17" t="str">
        <f aca="false">IF(A123="","",IF(E123&lt;0,"Stock négatif : un mouvement manque",IF(F123&lt;&gt;0,"Stock sur un autre emplacement","")))</f>
        <v/>
      </c>
    </row>
    <row r="124" customFormat="false" ht="15" hidden="false" customHeight="false" outlineLevel="0" collapsed="false">
      <c r="A124" s="16" t="str">
        <f aca="false">IF(Articles!A124="","",Articles!A124)</f>
        <v/>
      </c>
      <c r="B124" s="16" t="str">
        <f aca="false">IF(A124="","",Articles!B124)</f>
        <v/>
      </c>
      <c r="C124" s="17" t="str">
        <f aca="false">IF(A124="","",SUMIFS(Mouvements!$J$2:$J$5000,Mouvements!$D$2:$D$5000,A124,Mouvements!$F$2:$F$5000,C$4))</f>
        <v/>
      </c>
      <c r="D124" s="17" t="str">
        <f aca="false">IF(A124="","",SUMIFS(Mouvements!$J$2:$J$5000,Mouvements!$D$2:$D$5000,A124,Mouvements!$F$2:$F$5000,D$4))</f>
        <v/>
      </c>
      <c r="E124" s="31" t="str">
        <f aca="false">IF(A124="","",SUMIFS(Mouvements!$J$2:$J$5000,Mouvements!$D$2:$D$5000,A124))</f>
        <v/>
      </c>
      <c r="F124" s="17" t="str">
        <f aca="false">IF(A124="","",E124-C124-D124)</f>
        <v/>
      </c>
      <c r="G124" s="17" t="str">
        <f aca="false">IF(A124="","",SUMIFS(Commandes!$E$5:$E$1004,Commandes!$D$5:$D$1004,A124,Commandes!$G$5:$G$1004,"En cours"))</f>
        <v/>
      </c>
      <c r="H124" s="17" t="str">
        <f aca="false">IF(A124="","",E124+G124)</f>
        <v/>
      </c>
      <c r="I124" s="16" t="str">
        <f aca="false">IF(A124="","",Articles!F124)</f>
        <v/>
      </c>
      <c r="J124" s="32" t="str">
        <f aca="false">IF(A124="","",IF(E124&lt;=I124,IF(H124&lt;=I124,"Commander","Déjà commandé"),"OK"))</f>
        <v/>
      </c>
      <c r="K124" s="17" t="str">
        <f aca="false">IF(J124="Commander",Articles!G124,"")</f>
        <v/>
      </c>
      <c r="L124" s="33" t="str">
        <f aca="false">IF(A124="","",(SUMIFS(Mouvements!$H$2:$H$5000,Mouvements!$D$2:$D$5000,A124,Mouvements!$C$2:$C$5000,"Sortie")-SUMIFS(Mouvements!$H$2:$H$5000,Mouvements!$D$2:$D$5000,A124,Mouvements!$C$2:$C$5000,"Retour"))/Listes!$J$3)</f>
        <v/>
      </c>
      <c r="M124" s="34" t="str">
        <f aca="false">IF(OR(A124="",L124=""),"",IF(L124&gt;0,E124/L124,""))</f>
        <v/>
      </c>
      <c r="N124" s="35" t="str">
        <f aca="false">IF(A124="","",Articles!H124)</f>
        <v/>
      </c>
      <c r="O124" s="36" t="str">
        <f aca="false">IF(A124="","",E124*N124)</f>
        <v/>
      </c>
      <c r="P124" s="17" t="str">
        <f aca="false">IF(A124="","",IF(E124&lt;0,"Stock négatif : un mouvement manque",IF(F124&lt;&gt;0,"Stock sur un autre emplacement","")))</f>
        <v/>
      </c>
    </row>
    <row r="125" customFormat="false" ht="15" hidden="false" customHeight="false" outlineLevel="0" collapsed="false">
      <c r="A125" s="16" t="str">
        <f aca="false">IF(Articles!A125="","",Articles!A125)</f>
        <v/>
      </c>
      <c r="B125" s="16" t="str">
        <f aca="false">IF(A125="","",Articles!B125)</f>
        <v/>
      </c>
      <c r="C125" s="17" t="str">
        <f aca="false">IF(A125="","",SUMIFS(Mouvements!$J$2:$J$5000,Mouvements!$D$2:$D$5000,A125,Mouvements!$F$2:$F$5000,C$4))</f>
        <v/>
      </c>
      <c r="D125" s="17" t="str">
        <f aca="false">IF(A125="","",SUMIFS(Mouvements!$J$2:$J$5000,Mouvements!$D$2:$D$5000,A125,Mouvements!$F$2:$F$5000,D$4))</f>
        <v/>
      </c>
      <c r="E125" s="31" t="str">
        <f aca="false">IF(A125="","",SUMIFS(Mouvements!$J$2:$J$5000,Mouvements!$D$2:$D$5000,A125))</f>
        <v/>
      </c>
      <c r="F125" s="17" t="str">
        <f aca="false">IF(A125="","",E125-C125-D125)</f>
        <v/>
      </c>
      <c r="G125" s="17" t="str">
        <f aca="false">IF(A125="","",SUMIFS(Commandes!$E$5:$E$1004,Commandes!$D$5:$D$1004,A125,Commandes!$G$5:$G$1004,"En cours"))</f>
        <v/>
      </c>
      <c r="H125" s="17" t="str">
        <f aca="false">IF(A125="","",E125+G125)</f>
        <v/>
      </c>
      <c r="I125" s="16" t="str">
        <f aca="false">IF(A125="","",Articles!F125)</f>
        <v/>
      </c>
      <c r="J125" s="32" t="str">
        <f aca="false">IF(A125="","",IF(E125&lt;=I125,IF(H125&lt;=I125,"Commander","Déjà commandé"),"OK"))</f>
        <v/>
      </c>
      <c r="K125" s="17" t="str">
        <f aca="false">IF(J125="Commander",Articles!G125,"")</f>
        <v/>
      </c>
      <c r="L125" s="33" t="str">
        <f aca="false">IF(A125="","",(SUMIFS(Mouvements!$H$2:$H$5000,Mouvements!$D$2:$D$5000,A125,Mouvements!$C$2:$C$5000,"Sortie")-SUMIFS(Mouvements!$H$2:$H$5000,Mouvements!$D$2:$D$5000,A125,Mouvements!$C$2:$C$5000,"Retour"))/Listes!$J$3)</f>
        <v/>
      </c>
      <c r="M125" s="34" t="str">
        <f aca="false">IF(OR(A125="",L125=""),"",IF(L125&gt;0,E125/L125,""))</f>
        <v/>
      </c>
      <c r="N125" s="35" t="str">
        <f aca="false">IF(A125="","",Articles!H125)</f>
        <v/>
      </c>
      <c r="O125" s="36" t="str">
        <f aca="false">IF(A125="","",E125*N125)</f>
        <v/>
      </c>
      <c r="P125" s="17" t="str">
        <f aca="false">IF(A125="","",IF(E125&lt;0,"Stock négatif : un mouvement manque",IF(F125&lt;&gt;0,"Stock sur un autre emplacement","")))</f>
        <v/>
      </c>
    </row>
    <row r="126" customFormat="false" ht="15" hidden="false" customHeight="false" outlineLevel="0" collapsed="false">
      <c r="A126" s="16" t="str">
        <f aca="false">IF(Articles!A126="","",Articles!A126)</f>
        <v/>
      </c>
      <c r="B126" s="16" t="str">
        <f aca="false">IF(A126="","",Articles!B126)</f>
        <v/>
      </c>
      <c r="C126" s="17" t="str">
        <f aca="false">IF(A126="","",SUMIFS(Mouvements!$J$2:$J$5000,Mouvements!$D$2:$D$5000,A126,Mouvements!$F$2:$F$5000,C$4))</f>
        <v/>
      </c>
      <c r="D126" s="17" t="str">
        <f aca="false">IF(A126="","",SUMIFS(Mouvements!$J$2:$J$5000,Mouvements!$D$2:$D$5000,A126,Mouvements!$F$2:$F$5000,D$4))</f>
        <v/>
      </c>
      <c r="E126" s="31" t="str">
        <f aca="false">IF(A126="","",SUMIFS(Mouvements!$J$2:$J$5000,Mouvements!$D$2:$D$5000,A126))</f>
        <v/>
      </c>
      <c r="F126" s="17" t="str">
        <f aca="false">IF(A126="","",E126-C126-D126)</f>
        <v/>
      </c>
      <c r="G126" s="17" t="str">
        <f aca="false">IF(A126="","",SUMIFS(Commandes!$E$5:$E$1004,Commandes!$D$5:$D$1004,A126,Commandes!$G$5:$G$1004,"En cours"))</f>
        <v/>
      </c>
      <c r="H126" s="17" t="str">
        <f aca="false">IF(A126="","",E126+G126)</f>
        <v/>
      </c>
      <c r="I126" s="16" t="str">
        <f aca="false">IF(A126="","",Articles!F126)</f>
        <v/>
      </c>
      <c r="J126" s="32" t="str">
        <f aca="false">IF(A126="","",IF(E126&lt;=I126,IF(H126&lt;=I126,"Commander","Déjà commandé"),"OK"))</f>
        <v/>
      </c>
      <c r="K126" s="17" t="str">
        <f aca="false">IF(J126="Commander",Articles!G126,"")</f>
        <v/>
      </c>
      <c r="L126" s="33" t="str">
        <f aca="false">IF(A126="","",(SUMIFS(Mouvements!$H$2:$H$5000,Mouvements!$D$2:$D$5000,A126,Mouvements!$C$2:$C$5000,"Sortie")-SUMIFS(Mouvements!$H$2:$H$5000,Mouvements!$D$2:$D$5000,A126,Mouvements!$C$2:$C$5000,"Retour"))/Listes!$J$3)</f>
        <v/>
      </c>
      <c r="M126" s="34" t="str">
        <f aca="false">IF(OR(A126="",L126=""),"",IF(L126&gt;0,E126/L126,""))</f>
        <v/>
      </c>
      <c r="N126" s="35" t="str">
        <f aca="false">IF(A126="","",Articles!H126)</f>
        <v/>
      </c>
      <c r="O126" s="36" t="str">
        <f aca="false">IF(A126="","",E126*N126)</f>
        <v/>
      </c>
      <c r="P126" s="17" t="str">
        <f aca="false">IF(A126="","",IF(E126&lt;0,"Stock négatif : un mouvement manque",IF(F126&lt;&gt;0,"Stock sur un autre emplacement","")))</f>
        <v/>
      </c>
    </row>
    <row r="127" customFormat="false" ht="15" hidden="false" customHeight="false" outlineLevel="0" collapsed="false">
      <c r="A127" s="16" t="str">
        <f aca="false">IF(Articles!A127="","",Articles!A127)</f>
        <v/>
      </c>
      <c r="B127" s="16" t="str">
        <f aca="false">IF(A127="","",Articles!B127)</f>
        <v/>
      </c>
      <c r="C127" s="17" t="str">
        <f aca="false">IF(A127="","",SUMIFS(Mouvements!$J$2:$J$5000,Mouvements!$D$2:$D$5000,A127,Mouvements!$F$2:$F$5000,C$4))</f>
        <v/>
      </c>
      <c r="D127" s="17" t="str">
        <f aca="false">IF(A127="","",SUMIFS(Mouvements!$J$2:$J$5000,Mouvements!$D$2:$D$5000,A127,Mouvements!$F$2:$F$5000,D$4))</f>
        <v/>
      </c>
      <c r="E127" s="31" t="str">
        <f aca="false">IF(A127="","",SUMIFS(Mouvements!$J$2:$J$5000,Mouvements!$D$2:$D$5000,A127))</f>
        <v/>
      </c>
      <c r="F127" s="17" t="str">
        <f aca="false">IF(A127="","",E127-C127-D127)</f>
        <v/>
      </c>
      <c r="G127" s="17" t="str">
        <f aca="false">IF(A127="","",SUMIFS(Commandes!$E$5:$E$1004,Commandes!$D$5:$D$1004,A127,Commandes!$G$5:$G$1004,"En cours"))</f>
        <v/>
      </c>
      <c r="H127" s="17" t="str">
        <f aca="false">IF(A127="","",E127+G127)</f>
        <v/>
      </c>
      <c r="I127" s="16" t="str">
        <f aca="false">IF(A127="","",Articles!F127)</f>
        <v/>
      </c>
      <c r="J127" s="32" t="str">
        <f aca="false">IF(A127="","",IF(E127&lt;=I127,IF(H127&lt;=I127,"Commander","Déjà commandé"),"OK"))</f>
        <v/>
      </c>
      <c r="K127" s="17" t="str">
        <f aca="false">IF(J127="Commander",Articles!G127,"")</f>
        <v/>
      </c>
      <c r="L127" s="33" t="str">
        <f aca="false">IF(A127="","",(SUMIFS(Mouvements!$H$2:$H$5000,Mouvements!$D$2:$D$5000,A127,Mouvements!$C$2:$C$5000,"Sortie")-SUMIFS(Mouvements!$H$2:$H$5000,Mouvements!$D$2:$D$5000,A127,Mouvements!$C$2:$C$5000,"Retour"))/Listes!$J$3)</f>
        <v/>
      </c>
      <c r="M127" s="34" t="str">
        <f aca="false">IF(OR(A127="",L127=""),"",IF(L127&gt;0,E127/L127,""))</f>
        <v/>
      </c>
      <c r="N127" s="35" t="str">
        <f aca="false">IF(A127="","",Articles!H127)</f>
        <v/>
      </c>
      <c r="O127" s="36" t="str">
        <f aca="false">IF(A127="","",E127*N127)</f>
        <v/>
      </c>
      <c r="P127" s="17" t="str">
        <f aca="false">IF(A127="","",IF(E127&lt;0,"Stock négatif : un mouvement manque",IF(F127&lt;&gt;0,"Stock sur un autre emplacement","")))</f>
        <v/>
      </c>
    </row>
    <row r="128" customFormat="false" ht="15" hidden="false" customHeight="false" outlineLevel="0" collapsed="false">
      <c r="A128" s="16" t="str">
        <f aca="false">IF(Articles!A128="","",Articles!A128)</f>
        <v/>
      </c>
      <c r="B128" s="16" t="str">
        <f aca="false">IF(A128="","",Articles!B128)</f>
        <v/>
      </c>
      <c r="C128" s="17" t="str">
        <f aca="false">IF(A128="","",SUMIFS(Mouvements!$J$2:$J$5000,Mouvements!$D$2:$D$5000,A128,Mouvements!$F$2:$F$5000,C$4))</f>
        <v/>
      </c>
      <c r="D128" s="17" t="str">
        <f aca="false">IF(A128="","",SUMIFS(Mouvements!$J$2:$J$5000,Mouvements!$D$2:$D$5000,A128,Mouvements!$F$2:$F$5000,D$4))</f>
        <v/>
      </c>
      <c r="E128" s="31" t="str">
        <f aca="false">IF(A128="","",SUMIFS(Mouvements!$J$2:$J$5000,Mouvements!$D$2:$D$5000,A128))</f>
        <v/>
      </c>
      <c r="F128" s="17" t="str">
        <f aca="false">IF(A128="","",E128-C128-D128)</f>
        <v/>
      </c>
      <c r="G128" s="17" t="str">
        <f aca="false">IF(A128="","",SUMIFS(Commandes!$E$5:$E$1004,Commandes!$D$5:$D$1004,A128,Commandes!$G$5:$G$1004,"En cours"))</f>
        <v/>
      </c>
      <c r="H128" s="17" t="str">
        <f aca="false">IF(A128="","",E128+G128)</f>
        <v/>
      </c>
      <c r="I128" s="16" t="str">
        <f aca="false">IF(A128="","",Articles!F128)</f>
        <v/>
      </c>
      <c r="J128" s="32" t="str">
        <f aca="false">IF(A128="","",IF(E128&lt;=I128,IF(H128&lt;=I128,"Commander","Déjà commandé"),"OK"))</f>
        <v/>
      </c>
      <c r="K128" s="17" t="str">
        <f aca="false">IF(J128="Commander",Articles!G128,"")</f>
        <v/>
      </c>
      <c r="L128" s="33" t="str">
        <f aca="false">IF(A128="","",(SUMIFS(Mouvements!$H$2:$H$5000,Mouvements!$D$2:$D$5000,A128,Mouvements!$C$2:$C$5000,"Sortie")-SUMIFS(Mouvements!$H$2:$H$5000,Mouvements!$D$2:$D$5000,A128,Mouvements!$C$2:$C$5000,"Retour"))/Listes!$J$3)</f>
        <v/>
      </c>
      <c r="M128" s="34" t="str">
        <f aca="false">IF(OR(A128="",L128=""),"",IF(L128&gt;0,E128/L128,""))</f>
        <v/>
      </c>
      <c r="N128" s="35" t="str">
        <f aca="false">IF(A128="","",Articles!H128)</f>
        <v/>
      </c>
      <c r="O128" s="36" t="str">
        <f aca="false">IF(A128="","",E128*N128)</f>
        <v/>
      </c>
      <c r="P128" s="17" t="str">
        <f aca="false">IF(A128="","",IF(E128&lt;0,"Stock négatif : un mouvement manque",IF(F128&lt;&gt;0,"Stock sur un autre emplacement","")))</f>
        <v/>
      </c>
    </row>
    <row r="129" customFormat="false" ht="15" hidden="false" customHeight="false" outlineLevel="0" collapsed="false">
      <c r="A129" s="16" t="str">
        <f aca="false">IF(Articles!A129="","",Articles!A129)</f>
        <v/>
      </c>
      <c r="B129" s="16" t="str">
        <f aca="false">IF(A129="","",Articles!B129)</f>
        <v/>
      </c>
      <c r="C129" s="17" t="str">
        <f aca="false">IF(A129="","",SUMIFS(Mouvements!$J$2:$J$5000,Mouvements!$D$2:$D$5000,A129,Mouvements!$F$2:$F$5000,C$4))</f>
        <v/>
      </c>
      <c r="D129" s="17" t="str">
        <f aca="false">IF(A129="","",SUMIFS(Mouvements!$J$2:$J$5000,Mouvements!$D$2:$D$5000,A129,Mouvements!$F$2:$F$5000,D$4))</f>
        <v/>
      </c>
      <c r="E129" s="31" t="str">
        <f aca="false">IF(A129="","",SUMIFS(Mouvements!$J$2:$J$5000,Mouvements!$D$2:$D$5000,A129))</f>
        <v/>
      </c>
      <c r="F129" s="17" t="str">
        <f aca="false">IF(A129="","",E129-C129-D129)</f>
        <v/>
      </c>
      <c r="G129" s="17" t="str">
        <f aca="false">IF(A129="","",SUMIFS(Commandes!$E$5:$E$1004,Commandes!$D$5:$D$1004,A129,Commandes!$G$5:$G$1004,"En cours"))</f>
        <v/>
      </c>
      <c r="H129" s="17" t="str">
        <f aca="false">IF(A129="","",E129+G129)</f>
        <v/>
      </c>
      <c r="I129" s="16" t="str">
        <f aca="false">IF(A129="","",Articles!F129)</f>
        <v/>
      </c>
      <c r="J129" s="32" t="str">
        <f aca="false">IF(A129="","",IF(E129&lt;=I129,IF(H129&lt;=I129,"Commander","Déjà commandé"),"OK"))</f>
        <v/>
      </c>
      <c r="K129" s="17" t="str">
        <f aca="false">IF(J129="Commander",Articles!G129,"")</f>
        <v/>
      </c>
      <c r="L129" s="33" t="str">
        <f aca="false">IF(A129="","",(SUMIFS(Mouvements!$H$2:$H$5000,Mouvements!$D$2:$D$5000,A129,Mouvements!$C$2:$C$5000,"Sortie")-SUMIFS(Mouvements!$H$2:$H$5000,Mouvements!$D$2:$D$5000,A129,Mouvements!$C$2:$C$5000,"Retour"))/Listes!$J$3)</f>
        <v/>
      </c>
      <c r="M129" s="34" t="str">
        <f aca="false">IF(OR(A129="",L129=""),"",IF(L129&gt;0,E129/L129,""))</f>
        <v/>
      </c>
      <c r="N129" s="35" t="str">
        <f aca="false">IF(A129="","",Articles!H129)</f>
        <v/>
      </c>
      <c r="O129" s="36" t="str">
        <f aca="false">IF(A129="","",E129*N129)</f>
        <v/>
      </c>
      <c r="P129" s="17" t="str">
        <f aca="false">IF(A129="","",IF(E129&lt;0,"Stock négatif : un mouvement manque",IF(F129&lt;&gt;0,"Stock sur un autre emplacement","")))</f>
        <v/>
      </c>
    </row>
    <row r="130" customFormat="false" ht="15" hidden="false" customHeight="false" outlineLevel="0" collapsed="false">
      <c r="A130" s="16" t="str">
        <f aca="false">IF(Articles!A130="","",Articles!A130)</f>
        <v/>
      </c>
      <c r="B130" s="16" t="str">
        <f aca="false">IF(A130="","",Articles!B130)</f>
        <v/>
      </c>
      <c r="C130" s="17" t="str">
        <f aca="false">IF(A130="","",SUMIFS(Mouvements!$J$2:$J$5000,Mouvements!$D$2:$D$5000,A130,Mouvements!$F$2:$F$5000,C$4))</f>
        <v/>
      </c>
      <c r="D130" s="17" t="str">
        <f aca="false">IF(A130="","",SUMIFS(Mouvements!$J$2:$J$5000,Mouvements!$D$2:$D$5000,A130,Mouvements!$F$2:$F$5000,D$4))</f>
        <v/>
      </c>
      <c r="E130" s="31" t="str">
        <f aca="false">IF(A130="","",SUMIFS(Mouvements!$J$2:$J$5000,Mouvements!$D$2:$D$5000,A130))</f>
        <v/>
      </c>
      <c r="F130" s="17" t="str">
        <f aca="false">IF(A130="","",E130-C130-D130)</f>
        <v/>
      </c>
      <c r="G130" s="17" t="str">
        <f aca="false">IF(A130="","",SUMIFS(Commandes!$E$5:$E$1004,Commandes!$D$5:$D$1004,A130,Commandes!$G$5:$G$1004,"En cours"))</f>
        <v/>
      </c>
      <c r="H130" s="17" t="str">
        <f aca="false">IF(A130="","",E130+G130)</f>
        <v/>
      </c>
      <c r="I130" s="16" t="str">
        <f aca="false">IF(A130="","",Articles!F130)</f>
        <v/>
      </c>
      <c r="J130" s="32" t="str">
        <f aca="false">IF(A130="","",IF(E130&lt;=I130,IF(H130&lt;=I130,"Commander","Déjà commandé"),"OK"))</f>
        <v/>
      </c>
      <c r="K130" s="17" t="str">
        <f aca="false">IF(J130="Commander",Articles!G130,"")</f>
        <v/>
      </c>
      <c r="L130" s="33" t="str">
        <f aca="false">IF(A130="","",(SUMIFS(Mouvements!$H$2:$H$5000,Mouvements!$D$2:$D$5000,A130,Mouvements!$C$2:$C$5000,"Sortie")-SUMIFS(Mouvements!$H$2:$H$5000,Mouvements!$D$2:$D$5000,A130,Mouvements!$C$2:$C$5000,"Retour"))/Listes!$J$3)</f>
        <v/>
      </c>
      <c r="M130" s="34" t="str">
        <f aca="false">IF(OR(A130="",L130=""),"",IF(L130&gt;0,E130/L130,""))</f>
        <v/>
      </c>
      <c r="N130" s="35" t="str">
        <f aca="false">IF(A130="","",Articles!H130)</f>
        <v/>
      </c>
      <c r="O130" s="36" t="str">
        <f aca="false">IF(A130="","",E130*N130)</f>
        <v/>
      </c>
      <c r="P130" s="17" t="str">
        <f aca="false">IF(A130="","",IF(E130&lt;0,"Stock négatif : un mouvement manque",IF(F130&lt;&gt;0,"Stock sur un autre emplacement","")))</f>
        <v/>
      </c>
    </row>
    <row r="131" customFormat="false" ht="15" hidden="false" customHeight="false" outlineLevel="0" collapsed="false">
      <c r="A131" s="16" t="str">
        <f aca="false">IF(Articles!A131="","",Articles!A131)</f>
        <v/>
      </c>
      <c r="B131" s="16" t="str">
        <f aca="false">IF(A131="","",Articles!B131)</f>
        <v/>
      </c>
      <c r="C131" s="17" t="str">
        <f aca="false">IF(A131="","",SUMIFS(Mouvements!$J$2:$J$5000,Mouvements!$D$2:$D$5000,A131,Mouvements!$F$2:$F$5000,C$4))</f>
        <v/>
      </c>
      <c r="D131" s="17" t="str">
        <f aca="false">IF(A131="","",SUMIFS(Mouvements!$J$2:$J$5000,Mouvements!$D$2:$D$5000,A131,Mouvements!$F$2:$F$5000,D$4))</f>
        <v/>
      </c>
      <c r="E131" s="31" t="str">
        <f aca="false">IF(A131="","",SUMIFS(Mouvements!$J$2:$J$5000,Mouvements!$D$2:$D$5000,A131))</f>
        <v/>
      </c>
      <c r="F131" s="17" t="str">
        <f aca="false">IF(A131="","",E131-C131-D131)</f>
        <v/>
      </c>
      <c r="G131" s="17" t="str">
        <f aca="false">IF(A131="","",SUMIFS(Commandes!$E$5:$E$1004,Commandes!$D$5:$D$1004,A131,Commandes!$G$5:$G$1004,"En cours"))</f>
        <v/>
      </c>
      <c r="H131" s="17" t="str">
        <f aca="false">IF(A131="","",E131+G131)</f>
        <v/>
      </c>
      <c r="I131" s="16" t="str">
        <f aca="false">IF(A131="","",Articles!F131)</f>
        <v/>
      </c>
      <c r="J131" s="32" t="str">
        <f aca="false">IF(A131="","",IF(E131&lt;=I131,IF(H131&lt;=I131,"Commander","Déjà commandé"),"OK"))</f>
        <v/>
      </c>
      <c r="K131" s="17" t="str">
        <f aca="false">IF(J131="Commander",Articles!G131,"")</f>
        <v/>
      </c>
      <c r="L131" s="33" t="str">
        <f aca="false">IF(A131="","",(SUMIFS(Mouvements!$H$2:$H$5000,Mouvements!$D$2:$D$5000,A131,Mouvements!$C$2:$C$5000,"Sortie")-SUMIFS(Mouvements!$H$2:$H$5000,Mouvements!$D$2:$D$5000,A131,Mouvements!$C$2:$C$5000,"Retour"))/Listes!$J$3)</f>
        <v/>
      </c>
      <c r="M131" s="34" t="str">
        <f aca="false">IF(OR(A131="",L131=""),"",IF(L131&gt;0,E131/L131,""))</f>
        <v/>
      </c>
      <c r="N131" s="35" t="str">
        <f aca="false">IF(A131="","",Articles!H131)</f>
        <v/>
      </c>
      <c r="O131" s="36" t="str">
        <f aca="false">IF(A131="","",E131*N131)</f>
        <v/>
      </c>
      <c r="P131" s="17" t="str">
        <f aca="false">IF(A131="","",IF(E131&lt;0,"Stock négatif : un mouvement manque",IF(F131&lt;&gt;0,"Stock sur un autre emplacement","")))</f>
        <v/>
      </c>
    </row>
    <row r="132" customFormat="false" ht="15" hidden="false" customHeight="false" outlineLevel="0" collapsed="false">
      <c r="A132" s="16" t="str">
        <f aca="false">IF(Articles!A132="","",Articles!A132)</f>
        <v/>
      </c>
      <c r="B132" s="16" t="str">
        <f aca="false">IF(A132="","",Articles!B132)</f>
        <v/>
      </c>
      <c r="C132" s="17" t="str">
        <f aca="false">IF(A132="","",SUMIFS(Mouvements!$J$2:$J$5000,Mouvements!$D$2:$D$5000,A132,Mouvements!$F$2:$F$5000,C$4))</f>
        <v/>
      </c>
      <c r="D132" s="17" t="str">
        <f aca="false">IF(A132="","",SUMIFS(Mouvements!$J$2:$J$5000,Mouvements!$D$2:$D$5000,A132,Mouvements!$F$2:$F$5000,D$4))</f>
        <v/>
      </c>
      <c r="E132" s="31" t="str">
        <f aca="false">IF(A132="","",SUMIFS(Mouvements!$J$2:$J$5000,Mouvements!$D$2:$D$5000,A132))</f>
        <v/>
      </c>
      <c r="F132" s="17" t="str">
        <f aca="false">IF(A132="","",E132-C132-D132)</f>
        <v/>
      </c>
      <c r="G132" s="17" t="str">
        <f aca="false">IF(A132="","",SUMIFS(Commandes!$E$5:$E$1004,Commandes!$D$5:$D$1004,A132,Commandes!$G$5:$G$1004,"En cours"))</f>
        <v/>
      </c>
      <c r="H132" s="17" t="str">
        <f aca="false">IF(A132="","",E132+G132)</f>
        <v/>
      </c>
      <c r="I132" s="16" t="str">
        <f aca="false">IF(A132="","",Articles!F132)</f>
        <v/>
      </c>
      <c r="J132" s="32" t="str">
        <f aca="false">IF(A132="","",IF(E132&lt;=I132,IF(H132&lt;=I132,"Commander","Déjà commandé"),"OK"))</f>
        <v/>
      </c>
      <c r="K132" s="17" t="str">
        <f aca="false">IF(J132="Commander",Articles!G132,"")</f>
        <v/>
      </c>
      <c r="L132" s="33" t="str">
        <f aca="false">IF(A132="","",(SUMIFS(Mouvements!$H$2:$H$5000,Mouvements!$D$2:$D$5000,A132,Mouvements!$C$2:$C$5000,"Sortie")-SUMIFS(Mouvements!$H$2:$H$5000,Mouvements!$D$2:$D$5000,A132,Mouvements!$C$2:$C$5000,"Retour"))/Listes!$J$3)</f>
        <v/>
      </c>
      <c r="M132" s="34" t="str">
        <f aca="false">IF(OR(A132="",L132=""),"",IF(L132&gt;0,E132/L132,""))</f>
        <v/>
      </c>
      <c r="N132" s="35" t="str">
        <f aca="false">IF(A132="","",Articles!H132)</f>
        <v/>
      </c>
      <c r="O132" s="36" t="str">
        <f aca="false">IF(A132="","",E132*N132)</f>
        <v/>
      </c>
      <c r="P132" s="17" t="str">
        <f aca="false">IF(A132="","",IF(E132&lt;0,"Stock négatif : un mouvement manque",IF(F132&lt;&gt;0,"Stock sur un autre emplacement","")))</f>
        <v/>
      </c>
    </row>
    <row r="133" customFormat="false" ht="15" hidden="false" customHeight="false" outlineLevel="0" collapsed="false">
      <c r="A133" s="16" t="str">
        <f aca="false">IF(Articles!A133="","",Articles!A133)</f>
        <v/>
      </c>
      <c r="B133" s="16" t="str">
        <f aca="false">IF(A133="","",Articles!B133)</f>
        <v/>
      </c>
      <c r="C133" s="17" t="str">
        <f aca="false">IF(A133="","",SUMIFS(Mouvements!$J$2:$J$5000,Mouvements!$D$2:$D$5000,A133,Mouvements!$F$2:$F$5000,C$4))</f>
        <v/>
      </c>
      <c r="D133" s="17" t="str">
        <f aca="false">IF(A133="","",SUMIFS(Mouvements!$J$2:$J$5000,Mouvements!$D$2:$D$5000,A133,Mouvements!$F$2:$F$5000,D$4))</f>
        <v/>
      </c>
      <c r="E133" s="31" t="str">
        <f aca="false">IF(A133="","",SUMIFS(Mouvements!$J$2:$J$5000,Mouvements!$D$2:$D$5000,A133))</f>
        <v/>
      </c>
      <c r="F133" s="17" t="str">
        <f aca="false">IF(A133="","",E133-C133-D133)</f>
        <v/>
      </c>
      <c r="G133" s="17" t="str">
        <f aca="false">IF(A133="","",SUMIFS(Commandes!$E$5:$E$1004,Commandes!$D$5:$D$1004,A133,Commandes!$G$5:$G$1004,"En cours"))</f>
        <v/>
      </c>
      <c r="H133" s="17" t="str">
        <f aca="false">IF(A133="","",E133+G133)</f>
        <v/>
      </c>
      <c r="I133" s="16" t="str">
        <f aca="false">IF(A133="","",Articles!F133)</f>
        <v/>
      </c>
      <c r="J133" s="32" t="str">
        <f aca="false">IF(A133="","",IF(E133&lt;=I133,IF(H133&lt;=I133,"Commander","Déjà commandé"),"OK"))</f>
        <v/>
      </c>
      <c r="K133" s="17" t="str">
        <f aca="false">IF(J133="Commander",Articles!G133,"")</f>
        <v/>
      </c>
      <c r="L133" s="33" t="str">
        <f aca="false">IF(A133="","",(SUMIFS(Mouvements!$H$2:$H$5000,Mouvements!$D$2:$D$5000,A133,Mouvements!$C$2:$C$5000,"Sortie")-SUMIFS(Mouvements!$H$2:$H$5000,Mouvements!$D$2:$D$5000,A133,Mouvements!$C$2:$C$5000,"Retour"))/Listes!$J$3)</f>
        <v/>
      </c>
      <c r="M133" s="34" t="str">
        <f aca="false">IF(OR(A133="",L133=""),"",IF(L133&gt;0,E133/L133,""))</f>
        <v/>
      </c>
      <c r="N133" s="35" t="str">
        <f aca="false">IF(A133="","",Articles!H133)</f>
        <v/>
      </c>
      <c r="O133" s="36" t="str">
        <f aca="false">IF(A133="","",E133*N133)</f>
        <v/>
      </c>
      <c r="P133" s="17" t="str">
        <f aca="false">IF(A133="","",IF(E133&lt;0,"Stock négatif : un mouvement manque",IF(F133&lt;&gt;0,"Stock sur un autre emplacement","")))</f>
        <v/>
      </c>
    </row>
    <row r="134" customFormat="false" ht="15" hidden="false" customHeight="false" outlineLevel="0" collapsed="false">
      <c r="A134" s="16" t="str">
        <f aca="false">IF(Articles!A134="","",Articles!A134)</f>
        <v/>
      </c>
      <c r="B134" s="16" t="str">
        <f aca="false">IF(A134="","",Articles!B134)</f>
        <v/>
      </c>
      <c r="C134" s="17" t="str">
        <f aca="false">IF(A134="","",SUMIFS(Mouvements!$J$2:$J$5000,Mouvements!$D$2:$D$5000,A134,Mouvements!$F$2:$F$5000,C$4))</f>
        <v/>
      </c>
      <c r="D134" s="17" t="str">
        <f aca="false">IF(A134="","",SUMIFS(Mouvements!$J$2:$J$5000,Mouvements!$D$2:$D$5000,A134,Mouvements!$F$2:$F$5000,D$4))</f>
        <v/>
      </c>
      <c r="E134" s="31" t="str">
        <f aca="false">IF(A134="","",SUMIFS(Mouvements!$J$2:$J$5000,Mouvements!$D$2:$D$5000,A134))</f>
        <v/>
      </c>
      <c r="F134" s="17" t="str">
        <f aca="false">IF(A134="","",E134-C134-D134)</f>
        <v/>
      </c>
      <c r="G134" s="17" t="str">
        <f aca="false">IF(A134="","",SUMIFS(Commandes!$E$5:$E$1004,Commandes!$D$5:$D$1004,A134,Commandes!$G$5:$G$1004,"En cours"))</f>
        <v/>
      </c>
      <c r="H134" s="17" t="str">
        <f aca="false">IF(A134="","",E134+G134)</f>
        <v/>
      </c>
      <c r="I134" s="16" t="str">
        <f aca="false">IF(A134="","",Articles!F134)</f>
        <v/>
      </c>
      <c r="J134" s="32" t="str">
        <f aca="false">IF(A134="","",IF(E134&lt;=I134,IF(H134&lt;=I134,"Commander","Déjà commandé"),"OK"))</f>
        <v/>
      </c>
      <c r="K134" s="17" t="str">
        <f aca="false">IF(J134="Commander",Articles!G134,"")</f>
        <v/>
      </c>
      <c r="L134" s="33" t="str">
        <f aca="false">IF(A134="","",(SUMIFS(Mouvements!$H$2:$H$5000,Mouvements!$D$2:$D$5000,A134,Mouvements!$C$2:$C$5000,"Sortie")-SUMIFS(Mouvements!$H$2:$H$5000,Mouvements!$D$2:$D$5000,A134,Mouvements!$C$2:$C$5000,"Retour"))/Listes!$J$3)</f>
        <v/>
      </c>
      <c r="M134" s="34" t="str">
        <f aca="false">IF(OR(A134="",L134=""),"",IF(L134&gt;0,E134/L134,""))</f>
        <v/>
      </c>
      <c r="N134" s="35" t="str">
        <f aca="false">IF(A134="","",Articles!H134)</f>
        <v/>
      </c>
      <c r="O134" s="36" t="str">
        <f aca="false">IF(A134="","",E134*N134)</f>
        <v/>
      </c>
      <c r="P134" s="17" t="str">
        <f aca="false">IF(A134="","",IF(E134&lt;0,"Stock négatif : un mouvement manque",IF(F134&lt;&gt;0,"Stock sur un autre emplacement","")))</f>
        <v/>
      </c>
    </row>
    <row r="135" customFormat="false" ht="15" hidden="false" customHeight="false" outlineLevel="0" collapsed="false">
      <c r="A135" s="16" t="str">
        <f aca="false">IF(Articles!A135="","",Articles!A135)</f>
        <v/>
      </c>
      <c r="B135" s="16" t="str">
        <f aca="false">IF(A135="","",Articles!B135)</f>
        <v/>
      </c>
      <c r="C135" s="17" t="str">
        <f aca="false">IF(A135="","",SUMIFS(Mouvements!$J$2:$J$5000,Mouvements!$D$2:$D$5000,A135,Mouvements!$F$2:$F$5000,C$4))</f>
        <v/>
      </c>
      <c r="D135" s="17" t="str">
        <f aca="false">IF(A135="","",SUMIFS(Mouvements!$J$2:$J$5000,Mouvements!$D$2:$D$5000,A135,Mouvements!$F$2:$F$5000,D$4))</f>
        <v/>
      </c>
      <c r="E135" s="31" t="str">
        <f aca="false">IF(A135="","",SUMIFS(Mouvements!$J$2:$J$5000,Mouvements!$D$2:$D$5000,A135))</f>
        <v/>
      </c>
      <c r="F135" s="17" t="str">
        <f aca="false">IF(A135="","",E135-C135-D135)</f>
        <v/>
      </c>
      <c r="G135" s="17" t="str">
        <f aca="false">IF(A135="","",SUMIFS(Commandes!$E$5:$E$1004,Commandes!$D$5:$D$1004,A135,Commandes!$G$5:$G$1004,"En cours"))</f>
        <v/>
      </c>
      <c r="H135" s="17" t="str">
        <f aca="false">IF(A135="","",E135+G135)</f>
        <v/>
      </c>
      <c r="I135" s="16" t="str">
        <f aca="false">IF(A135="","",Articles!F135)</f>
        <v/>
      </c>
      <c r="J135" s="32" t="str">
        <f aca="false">IF(A135="","",IF(E135&lt;=I135,IF(H135&lt;=I135,"Commander","Déjà commandé"),"OK"))</f>
        <v/>
      </c>
      <c r="K135" s="17" t="str">
        <f aca="false">IF(J135="Commander",Articles!G135,"")</f>
        <v/>
      </c>
      <c r="L135" s="33" t="str">
        <f aca="false">IF(A135="","",(SUMIFS(Mouvements!$H$2:$H$5000,Mouvements!$D$2:$D$5000,A135,Mouvements!$C$2:$C$5000,"Sortie")-SUMIFS(Mouvements!$H$2:$H$5000,Mouvements!$D$2:$D$5000,A135,Mouvements!$C$2:$C$5000,"Retour"))/Listes!$J$3)</f>
        <v/>
      </c>
      <c r="M135" s="34" t="str">
        <f aca="false">IF(OR(A135="",L135=""),"",IF(L135&gt;0,E135/L135,""))</f>
        <v/>
      </c>
      <c r="N135" s="35" t="str">
        <f aca="false">IF(A135="","",Articles!H135)</f>
        <v/>
      </c>
      <c r="O135" s="36" t="str">
        <f aca="false">IF(A135="","",E135*N135)</f>
        <v/>
      </c>
      <c r="P135" s="17" t="str">
        <f aca="false">IF(A135="","",IF(E135&lt;0,"Stock négatif : un mouvement manque",IF(F135&lt;&gt;0,"Stock sur un autre emplacement","")))</f>
        <v/>
      </c>
    </row>
    <row r="136" customFormat="false" ht="15" hidden="false" customHeight="false" outlineLevel="0" collapsed="false">
      <c r="A136" s="16" t="str">
        <f aca="false">IF(Articles!A136="","",Articles!A136)</f>
        <v/>
      </c>
      <c r="B136" s="16" t="str">
        <f aca="false">IF(A136="","",Articles!B136)</f>
        <v/>
      </c>
      <c r="C136" s="17" t="str">
        <f aca="false">IF(A136="","",SUMIFS(Mouvements!$J$2:$J$5000,Mouvements!$D$2:$D$5000,A136,Mouvements!$F$2:$F$5000,C$4))</f>
        <v/>
      </c>
      <c r="D136" s="17" t="str">
        <f aca="false">IF(A136="","",SUMIFS(Mouvements!$J$2:$J$5000,Mouvements!$D$2:$D$5000,A136,Mouvements!$F$2:$F$5000,D$4))</f>
        <v/>
      </c>
      <c r="E136" s="31" t="str">
        <f aca="false">IF(A136="","",SUMIFS(Mouvements!$J$2:$J$5000,Mouvements!$D$2:$D$5000,A136))</f>
        <v/>
      </c>
      <c r="F136" s="17" t="str">
        <f aca="false">IF(A136="","",E136-C136-D136)</f>
        <v/>
      </c>
      <c r="G136" s="17" t="str">
        <f aca="false">IF(A136="","",SUMIFS(Commandes!$E$5:$E$1004,Commandes!$D$5:$D$1004,A136,Commandes!$G$5:$G$1004,"En cours"))</f>
        <v/>
      </c>
      <c r="H136" s="17" t="str">
        <f aca="false">IF(A136="","",E136+G136)</f>
        <v/>
      </c>
      <c r="I136" s="16" t="str">
        <f aca="false">IF(A136="","",Articles!F136)</f>
        <v/>
      </c>
      <c r="J136" s="32" t="str">
        <f aca="false">IF(A136="","",IF(E136&lt;=I136,IF(H136&lt;=I136,"Commander","Déjà commandé"),"OK"))</f>
        <v/>
      </c>
      <c r="K136" s="17" t="str">
        <f aca="false">IF(J136="Commander",Articles!G136,"")</f>
        <v/>
      </c>
      <c r="L136" s="33" t="str">
        <f aca="false">IF(A136="","",(SUMIFS(Mouvements!$H$2:$H$5000,Mouvements!$D$2:$D$5000,A136,Mouvements!$C$2:$C$5000,"Sortie")-SUMIFS(Mouvements!$H$2:$H$5000,Mouvements!$D$2:$D$5000,A136,Mouvements!$C$2:$C$5000,"Retour"))/Listes!$J$3)</f>
        <v/>
      </c>
      <c r="M136" s="34" t="str">
        <f aca="false">IF(OR(A136="",L136=""),"",IF(L136&gt;0,E136/L136,""))</f>
        <v/>
      </c>
      <c r="N136" s="35" t="str">
        <f aca="false">IF(A136="","",Articles!H136)</f>
        <v/>
      </c>
      <c r="O136" s="36" t="str">
        <f aca="false">IF(A136="","",E136*N136)</f>
        <v/>
      </c>
      <c r="P136" s="17" t="str">
        <f aca="false">IF(A136="","",IF(E136&lt;0,"Stock négatif : un mouvement manque",IF(F136&lt;&gt;0,"Stock sur un autre emplacement","")))</f>
        <v/>
      </c>
    </row>
    <row r="137" customFormat="false" ht="15" hidden="false" customHeight="false" outlineLevel="0" collapsed="false">
      <c r="A137" s="16" t="str">
        <f aca="false">IF(Articles!A137="","",Articles!A137)</f>
        <v/>
      </c>
      <c r="B137" s="16" t="str">
        <f aca="false">IF(A137="","",Articles!B137)</f>
        <v/>
      </c>
      <c r="C137" s="17" t="str">
        <f aca="false">IF(A137="","",SUMIFS(Mouvements!$J$2:$J$5000,Mouvements!$D$2:$D$5000,A137,Mouvements!$F$2:$F$5000,C$4))</f>
        <v/>
      </c>
      <c r="D137" s="17" t="str">
        <f aca="false">IF(A137="","",SUMIFS(Mouvements!$J$2:$J$5000,Mouvements!$D$2:$D$5000,A137,Mouvements!$F$2:$F$5000,D$4))</f>
        <v/>
      </c>
      <c r="E137" s="31" t="str">
        <f aca="false">IF(A137="","",SUMIFS(Mouvements!$J$2:$J$5000,Mouvements!$D$2:$D$5000,A137))</f>
        <v/>
      </c>
      <c r="F137" s="17" t="str">
        <f aca="false">IF(A137="","",E137-C137-D137)</f>
        <v/>
      </c>
      <c r="G137" s="17" t="str">
        <f aca="false">IF(A137="","",SUMIFS(Commandes!$E$5:$E$1004,Commandes!$D$5:$D$1004,A137,Commandes!$G$5:$G$1004,"En cours"))</f>
        <v/>
      </c>
      <c r="H137" s="17" t="str">
        <f aca="false">IF(A137="","",E137+G137)</f>
        <v/>
      </c>
      <c r="I137" s="16" t="str">
        <f aca="false">IF(A137="","",Articles!F137)</f>
        <v/>
      </c>
      <c r="J137" s="32" t="str">
        <f aca="false">IF(A137="","",IF(E137&lt;=I137,IF(H137&lt;=I137,"Commander","Déjà commandé"),"OK"))</f>
        <v/>
      </c>
      <c r="K137" s="17" t="str">
        <f aca="false">IF(J137="Commander",Articles!G137,"")</f>
        <v/>
      </c>
      <c r="L137" s="33" t="str">
        <f aca="false">IF(A137="","",(SUMIFS(Mouvements!$H$2:$H$5000,Mouvements!$D$2:$D$5000,A137,Mouvements!$C$2:$C$5000,"Sortie")-SUMIFS(Mouvements!$H$2:$H$5000,Mouvements!$D$2:$D$5000,A137,Mouvements!$C$2:$C$5000,"Retour"))/Listes!$J$3)</f>
        <v/>
      </c>
      <c r="M137" s="34" t="str">
        <f aca="false">IF(OR(A137="",L137=""),"",IF(L137&gt;0,E137/L137,""))</f>
        <v/>
      </c>
      <c r="N137" s="35" t="str">
        <f aca="false">IF(A137="","",Articles!H137)</f>
        <v/>
      </c>
      <c r="O137" s="36" t="str">
        <f aca="false">IF(A137="","",E137*N137)</f>
        <v/>
      </c>
      <c r="P137" s="17" t="str">
        <f aca="false">IF(A137="","",IF(E137&lt;0,"Stock négatif : un mouvement manque",IF(F137&lt;&gt;0,"Stock sur un autre emplacement","")))</f>
        <v/>
      </c>
    </row>
    <row r="138" customFormat="false" ht="15" hidden="false" customHeight="false" outlineLevel="0" collapsed="false">
      <c r="A138" s="16" t="str">
        <f aca="false">IF(Articles!A138="","",Articles!A138)</f>
        <v/>
      </c>
      <c r="B138" s="16" t="str">
        <f aca="false">IF(A138="","",Articles!B138)</f>
        <v/>
      </c>
      <c r="C138" s="17" t="str">
        <f aca="false">IF(A138="","",SUMIFS(Mouvements!$J$2:$J$5000,Mouvements!$D$2:$D$5000,A138,Mouvements!$F$2:$F$5000,C$4))</f>
        <v/>
      </c>
      <c r="D138" s="17" t="str">
        <f aca="false">IF(A138="","",SUMIFS(Mouvements!$J$2:$J$5000,Mouvements!$D$2:$D$5000,A138,Mouvements!$F$2:$F$5000,D$4))</f>
        <v/>
      </c>
      <c r="E138" s="31" t="str">
        <f aca="false">IF(A138="","",SUMIFS(Mouvements!$J$2:$J$5000,Mouvements!$D$2:$D$5000,A138))</f>
        <v/>
      </c>
      <c r="F138" s="17" t="str">
        <f aca="false">IF(A138="","",E138-C138-D138)</f>
        <v/>
      </c>
      <c r="G138" s="17" t="str">
        <f aca="false">IF(A138="","",SUMIFS(Commandes!$E$5:$E$1004,Commandes!$D$5:$D$1004,A138,Commandes!$G$5:$G$1004,"En cours"))</f>
        <v/>
      </c>
      <c r="H138" s="17" t="str">
        <f aca="false">IF(A138="","",E138+G138)</f>
        <v/>
      </c>
      <c r="I138" s="16" t="str">
        <f aca="false">IF(A138="","",Articles!F138)</f>
        <v/>
      </c>
      <c r="J138" s="32" t="str">
        <f aca="false">IF(A138="","",IF(E138&lt;=I138,IF(H138&lt;=I138,"Commander","Déjà commandé"),"OK"))</f>
        <v/>
      </c>
      <c r="K138" s="17" t="str">
        <f aca="false">IF(J138="Commander",Articles!G138,"")</f>
        <v/>
      </c>
      <c r="L138" s="33" t="str">
        <f aca="false">IF(A138="","",(SUMIFS(Mouvements!$H$2:$H$5000,Mouvements!$D$2:$D$5000,A138,Mouvements!$C$2:$C$5000,"Sortie")-SUMIFS(Mouvements!$H$2:$H$5000,Mouvements!$D$2:$D$5000,A138,Mouvements!$C$2:$C$5000,"Retour"))/Listes!$J$3)</f>
        <v/>
      </c>
      <c r="M138" s="34" t="str">
        <f aca="false">IF(OR(A138="",L138=""),"",IF(L138&gt;0,E138/L138,""))</f>
        <v/>
      </c>
      <c r="N138" s="35" t="str">
        <f aca="false">IF(A138="","",Articles!H138)</f>
        <v/>
      </c>
      <c r="O138" s="36" t="str">
        <f aca="false">IF(A138="","",E138*N138)</f>
        <v/>
      </c>
      <c r="P138" s="17" t="str">
        <f aca="false">IF(A138="","",IF(E138&lt;0,"Stock négatif : un mouvement manque",IF(F138&lt;&gt;0,"Stock sur un autre emplacement","")))</f>
        <v/>
      </c>
    </row>
    <row r="139" customFormat="false" ht="15" hidden="false" customHeight="false" outlineLevel="0" collapsed="false">
      <c r="A139" s="16" t="str">
        <f aca="false">IF(Articles!A139="","",Articles!A139)</f>
        <v/>
      </c>
      <c r="B139" s="16" t="str">
        <f aca="false">IF(A139="","",Articles!B139)</f>
        <v/>
      </c>
      <c r="C139" s="17" t="str">
        <f aca="false">IF(A139="","",SUMIFS(Mouvements!$J$2:$J$5000,Mouvements!$D$2:$D$5000,A139,Mouvements!$F$2:$F$5000,C$4))</f>
        <v/>
      </c>
      <c r="D139" s="17" t="str">
        <f aca="false">IF(A139="","",SUMIFS(Mouvements!$J$2:$J$5000,Mouvements!$D$2:$D$5000,A139,Mouvements!$F$2:$F$5000,D$4))</f>
        <v/>
      </c>
      <c r="E139" s="31" t="str">
        <f aca="false">IF(A139="","",SUMIFS(Mouvements!$J$2:$J$5000,Mouvements!$D$2:$D$5000,A139))</f>
        <v/>
      </c>
      <c r="F139" s="17" t="str">
        <f aca="false">IF(A139="","",E139-C139-D139)</f>
        <v/>
      </c>
      <c r="G139" s="17" t="str">
        <f aca="false">IF(A139="","",SUMIFS(Commandes!$E$5:$E$1004,Commandes!$D$5:$D$1004,A139,Commandes!$G$5:$G$1004,"En cours"))</f>
        <v/>
      </c>
      <c r="H139" s="17" t="str">
        <f aca="false">IF(A139="","",E139+G139)</f>
        <v/>
      </c>
      <c r="I139" s="16" t="str">
        <f aca="false">IF(A139="","",Articles!F139)</f>
        <v/>
      </c>
      <c r="J139" s="32" t="str">
        <f aca="false">IF(A139="","",IF(E139&lt;=I139,IF(H139&lt;=I139,"Commander","Déjà commandé"),"OK"))</f>
        <v/>
      </c>
      <c r="K139" s="17" t="str">
        <f aca="false">IF(J139="Commander",Articles!G139,"")</f>
        <v/>
      </c>
      <c r="L139" s="33" t="str">
        <f aca="false">IF(A139="","",(SUMIFS(Mouvements!$H$2:$H$5000,Mouvements!$D$2:$D$5000,A139,Mouvements!$C$2:$C$5000,"Sortie")-SUMIFS(Mouvements!$H$2:$H$5000,Mouvements!$D$2:$D$5000,A139,Mouvements!$C$2:$C$5000,"Retour"))/Listes!$J$3)</f>
        <v/>
      </c>
      <c r="M139" s="34" t="str">
        <f aca="false">IF(OR(A139="",L139=""),"",IF(L139&gt;0,E139/L139,""))</f>
        <v/>
      </c>
      <c r="N139" s="35" t="str">
        <f aca="false">IF(A139="","",Articles!H139)</f>
        <v/>
      </c>
      <c r="O139" s="36" t="str">
        <f aca="false">IF(A139="","",E139*N139)</f>
        <v/>
      </c>
      <c r="P139" s="17" t="str">
        <f aca="false">IF(A139="","",IF(E139&lt;0,"Stock négatif : un mouvement manque",IF(F139&lt;&gt;0,"Stock sur un autre emplacement","")))</f>
        <v/>
      </c>
    </row>
    <row r="140" customFormat="false" ht="15" hidden="false" customHeight="false" outlineLevel="0" collapsed="false">
      <c r="A140" s="16" t="str">
        <f aca="false">IF(Articles!A140="","",Articles!A140)</f>
        <v/>
      </c>
      <c r="B140" s="16" t="str">
        <f aca="false">IF(A140="","",Articles!B140)</f>
        <v/>
      </c>
      <c r="C140" s="17" t="str">
        <f aca="false">IF(A140="","",SUMIFS(Mouvements!$J$2:$J$5000,Mouvements!$D$2:$D$5000,A140,Mouvements!$F$2:$F$5000,C$4))</f>
        <v/>
      </c>
      <c r="D140" s="17" t="str">
        <f aca="false">IF(A140="","",SUMIFS(Mouvements!$J$2:$J$5000,Mouvements!$D$2:$D$5000,A140,Mouvements!$F$2:$F$5000,D$4))</f>
        <v/>
      </c>
      <c r="E140" s="31" t="str">
        <f aca="false">IF(A140="","",SUMIFS(Mouvements!$J$2:$J$5000,Mouvements!$D$2:$D$5000,A140))</f>
        <v/>
      </c>
      <c r="F140" s="17" t="str">
        <f aca="false">IF(A140="","",E140-C140-D140)</f>
        <v/>
      </c>
      <c r="G140" s="17" t="str">
        <f aca="false">IF(A140="","",SUMIFS(Commandes!$E$5:$E$1004,Commandes!$D$5:$D$1004,A140,Commandes!$G$5:$G$1004,"En cours"))</f>
        <v/>
      </c>
      <c r="H140" s="17" t="str">
        <f aca="false">IF(A140="","",E140+G140)</f>
        <v/>
      </c>
      <c r="I140" s="16" t="str">
        <f aca="false">IF(A140="","",Articles!F140)</f>
        <v/>
      </c>
      <c r="J140" s="32" t="str">
        <f aca="false">IF(A140="","",IF(E140&lt;=I140,IF(H140&lt;=I140,"Commander","Déjà commandé"),"OK"))</f>
        <v/>
      </c>
      <c r="K140" s="17" t="str">
        <f aca="false">IF(J140="Commander",Articles!G140,"")</f>
        <v/>
      </c>
      <c r="L140" s="33" t="str">
        <f aca="false">IF(A140="","",(SUMIFS(Mouvements!$H$2:$H$5000,Mouvements!$D$2:$D$5000,A140,Mouvements!$C$2:$C$5000,"Sortie")-SUMIFS(Mouvements!$H$2:$H$5000,Mouvements!$D$2:$D$5000,A140,Mouvements!$C$2:$C$5000,"Retour"))/Listes!$J$3)</f>
        <v/>
      </c>
      <c r="M140" s="34" t="str">
        <f aca="false">IF(OR(A140="",L140=""),"",IF(L140&gt;0,E140/L140,""))</f>
        <v/>
      </c>
      <c r="N140" s="35" t="str">
        <f aca="false">IF(A140="","",Articles!H140)</f>
        <v/>
      </c>
      <c r="O140" s="36" t="str">
        <f aca="false">IF(A140="","",E140*N140)</f>
        <v/>
      </c>
      <c r="P140" s="17" t="str">
        <f aca="false">IF(A140="","",IF(E140&lt;0,"Stock négatif : un mouvement manque",IF(F140&lt;&gt;0,"Stock sur un autre emplacement","")))</f>
        <v/>
      </c>
    </row>
    <row r="141" customFormat="false" ht="15" hidden="false" customHeight="false" outlineLevel="0" collapsed="false">
      <c r="A141" s="16" t="str">
        <f aca="false">IF(Articles!A141="","",Articles!A141)</f>
        <v/>
      </c>
      <c r="B141" s="16" t="str">
        <f aca="false">IF(A141="","",Articles!B141)</f>
        <v/>
      </c>
      <c r="C141" s="17" t="str">
        <f aca="false">IF(A141="","",SUMIFS(Mouvements!$J$2:$J$5000,Mouvements!$D$2:$D$5000,A141,Mouvements!$F$2:$F$5000,C$4))</f>
        <v/>
      </c>
      <c r="D141" s="17" t="str">
        <f aca="false">IF(A141="","",SUMIFS(Mouvements!$J$2:$J$5000,Mouvements!$D$2:$D$5000,A141,Mouvements!$F$2:$F$5000,D$4))</f>
        <v/>
      </c>
      <c r="E141" s="31" t="str">
        <f aca="false">IF(A141="","",SUMIFS(Mouvements!$J$2:$J$5000,Mouvements!$D$2:$D$5000,A141))</f>
        <v/>
      </c>
      <c r="F141" s="17" t="str">
        <f aca="false">IF(A141="","",E141-C141-D141)</f>
        <v/>
      </c>
      <c r="G141" s="17" t="str">
        <f aca="false">IF(A141="","",SUMIFS(Commandes!$E$5:$E$1004,Commandes!$D$5:$D$1004,A141,Commandes!$G$5:$G$1004,"En cours"))</f>
        <v/>
      </c>
      <c r="H141" s="17" t="str">
        <f aca="false">IF(A141="","",E141+G141)</f>
        <v/>
      </c>
      <c r="I141" s="16" t="str">
        <f aca="false">IF(A141="","",Articles!F141)</f>
        <v/>
      </c>
      <c r="J141" s="32" t="str">
        <f aca="false">IF(A141="","",IF(E141&lt;=I141,IF(H141&lt;=I141,"Commander","Déjà commandé"),"OK"))</f>
        <v/>
      </c>
      <c r="K141" s="17" t="str">
        <f aca="false">IF(J141="Commander",Articles!G141,"")</f>
        <v/>
      </c>
      <c r="L141" s="33" t="str">
        <f aca="false">IF(A141="","",(SUMIFS(Mouvements!$H$2:$H$5000,Mouvements!$D$2:$D$5000,A141,Mouvements!$C$2:$C$5000,"Sortie")-SUMIFS(Mouvements!$H$2:$H$5000,Mouvements!$D$2:$D$5000,A141,Mouvements!$C$2:$C$5000,"Retour"))/Listes!$J$3)</f>
        <v/>
      </c>
      <c r="M141" s="34" t="str">
        <f aca="false">IF(OR(A141="",L141=""),"",IF(L141&gt;0,E141/L141,""))</f>
        <v/>
      </c>
      <c r="N141" s="35" t="str">
        <f aca="false">IF(A141="","",Articles!H141)</f>
        <v/>
      </c>
      <c r="O141" s="36" t="str">
        <f aca="false">IF(A141="","",E141*N141)</f>
        <v/>
      </c>
      <c r="P141" s="17" t="str">
        <f aca="false">IF(A141="","",IF(E141&lt;0,"Stock négatif : un mouvement manque",IF(F141&lt;&gt;0,"Stock sur un autre emplacement","")))</f>
        <v/>
      </c>
    </row>
    <row r="142" customFormat="false" ht="15" hidden="false" customHeight="false" outlineLevel="0" collapsed="false">
      <c r="A142" s="16" t="str">
        <f aca="false">IF(Articles!A142="","",Articles!A142)</f>
        <v/>
      </c>
      <c r="B142" s="16" t="str">
        <f aca="false">IF(A142="","",Articles!B142)</f>
        <v/>
      </c>
      <c r="C142" s="17" t="str">
        <f aca="false">IF(A142="","",SUMIFS(Mouvements!$J$2:$J$5000,Mouvements!$D$2:$D$5000,A142,Mouvements!$F$2:$F$5000,C$4))</f>
        <v/>
      </c>
      <c r="D142" s="17" t="str">
        <f aca="false">IF(A142="","",SUMIFS(Mouvements!$J$2:$J$5000,Mouvements!$D$2:$D$5000,A142,Mouvements!$F$2:$F$5000,D$4))</f>
        <v/>
      </c>
      <c r="E142" s="31" t="str">
        <f aca="false">IF(A142="","",SUMIFS(Mouvements!$J$2:$J$5000,Mouvements!$D$2:$D$5000,A142))</f>
        <v/>
      </c>
      <c r="F142" s="17" t="str">
        <f aca="false">IF(A142="","",E142-C142-D142)</f>
        <v/>
      </c>
      <c r="G142" s="17" t="str">
        <f aca="false">IF(A142="","",SUMIFS(Commandes!$E$5:$E$1004,Commandes!$D$5:$D$1004,A142,Commandes!$G$5:$G$1004,"En cours"))</f>
        <v/>
      </c>
      <c r="H142" s="17" t="str">
        <f aca="false">IF(A142="","",E142+G142)</f>
        <v/>
      </c>
      <c r="I142" s="16" t="str">
        <f aca="false">IF(A142="","",Articles!F142)</f>
        <v/>
      </c>
      <c r="J142" s="32" t="str">
        <f aca="false">IF(A142="","",IF(E142&lt;=I142,IF(H142&lt;=I142,"Commander","Déjà commandé"),"OK"))</f>
        <v/>
      </c>
      <c r="K142" s="17" t="str">
        <f aca="false">IF(J142="Commander",Articles!G142,"")</f>
        <v/>
      </c>
      <c r="L142" s="33" t="str">
        <f aca="false">IF(A142="","",(SUMIFS(Mouvements!$H$2:$H$5000,Mouvements!$D$2:$D$5000,A142,Mouvements!$C$2:$C$5000,"Sortie")-SUMIFS(Mouvements!$H$2:$H$5000,Mouvements!$D$2:$D$5000,A142,Mouvements!$C$2:$C$5000,"Retour"))/Listes!$J$3)</f>
        <v/>
      </c>
      <c r="M142" s="34" t="str">
        <f aca="false">IF(OR(A142="",L142=""),"",IF(L142&gt;0,E142/L142,""))</f>
        <v/>
      </c>
      <c r="N142" s="35" t="str">
        <f aca="false">IF(A142="","",Articles!H142)</f>
        <v/>
      </c>
      <c r="O142" s="36" t="str">
        <f aca="false">IF(A142="","",E142*N142)</f>
        <v/>
      </c>
      <c r="P142" s="17" t="str">
        <f aca="false">IF(A142="","",IF(E142&lt;0,"Stock négatif : un mouvement manque",IF(F142&lt;&gt;0,"Stock sur un autre emplacement","")))</f>
        <v/>
      </c>
    </row>
    <row r="143" customFormat="false" ht="15" hidden="false" customHeight="false" outlineLevel="0" collapsed="false">
      <c r="A143" s="16" t="str">
        <f aca="false">IF(Articles!A143="","",Articles!A143)</f>
        <v/>
      </c>
      <c r="B143" s="16" t="str">
        <f aca="false">IF(A143="","",Articles!B143)</f>
        <v/>
      </c>
      <c r="C143" s="17" t="str">
        <f aca="false">IF(A143="","",SUMIFS(Mouvements!$J$2:$J$5000,Mouvements!$D$2:$D$5000,A143,Mouvements!$F$2:$F$5000,C$4))</f>
        <v/>
      </c>
      <c r="D143" s="17" t="str">
        <f aca="false">IF(A143="","",SUMIFS(Mouvements!$J$2:$J$5000,Mouvements!$D$2:$D$5000,A143,Mouvements!$F$2:$F$5000,D$4))</f>
        <v/>
      </c>
      <c r="E143" s="31" t="str">
        <f aca="false">IF(A143="","",SUMIFS(Mouvements!$J$2:$J$5000,Mouvements!$D$2:$D$5000,A143))</f>
        <v/>
      </c>
      <c r="F143" s="17" t="str">
        <f aca="false">IF(A143="","",E143-C143-D143)</f>
        <v/>
      </c>
      <c r="G143" s="17" t="str">
        <f aca="false">IF(A143="","",SUMIFS(Commandes!$E$5:$E$1004,Commandes!$D$5:$D$1004,A143,Commandes!$G$5:$G$1004,"En cours"))</f>
        <v/>
      </c>
      <c r="H143" s="17" t="str">
        <f aca="false">IF(A143="","",E143+G143)</f>
        <v/>
      </c>
      <c r="I143" s="16" t="str">
        <f aca="false">IF(A143="","",Articles!F143)</f>
        <v/>
      </c>
      <c r="J143" s="32" t="str">
        <f aca="false">IF(A143="","",IF(E143&lt;=I143,IF(H143&lt;=I143,"Commander","Déjà commandé"),"OK"))</f>
        <v/>
      </c>
      <c r="K143" s="17" t="str">
        <f aca="false">IF(J143="Commander",Articles!G143,"")</f>
        <v/>
      </c>
      <c r="L143" s="33" t="str">
        <f aca="false">IF(A143="","",(SUMIFS(Mouvements!$H$2:$H$5000,Mouvements!$D$2:$D$5000,A143,Mouvements!$C$2:$C$5000,"Sortie")-SUMIFS(Mouvements!$H$2:$H$5000,Mouvements!$D$2:$D$5000,A143,Mouvements!$C$2:$C$5000,"Retour"))/Listes!$J$3)</f>
        <v/>
      </c>
      <c r="M143" s="34" t="str">
        <f aca="false">IF(OR(A143="",L143=""),"",IF(L143&gt;0,E143/L143,""))</f>
        <v/>
      </c>
      <c r="N143" s="35" t="str">
        <f aca="false">IF(A143="","",Articles!H143)</f>
        <v/>
      </c>
      <c r="O143" s="36" t="str">
        <f aca="false">IF(A143="","",E143*N143)</f>
        <v/>
      </c>
      <c r="P143" s="17" t="str">
        <f aca="false">IF(A143="","",IF(E143&lt;0,"Stock négatif : un mouvement manque",IF(F143&lt;&gt;0,"Stock sur un autre emplacement","")))</f>
        <v/>
      </c>
    </row>
    <row r="144" customFormat="false" ht="15" hidden="false" customHeight="false" outlineLevel="0" collapsed="false">
      <c r="A144" s="16" t="str">
        <f aca="false">IF(Articles!A144="","",Articles!A144)</f>
        <v/>
      </c>
      <c r="B144" s="16" t="str">
        <f aca="false">IF(A144="","",Articles!B144)</f>
        <v/>
      </c>
      <c r="C144" s="17" t="str">
        <f aca="false">IF(A144="","",SUMIFS(Mouvements!$J$2:$J$5000,Mouvements!$D$2:$D$5000,A144,Mouvements!$F$2:$F$5000,C$4))</f>
        <v/>
      </c>
      <c r="D144" s="17" t="str">
        <f aca="false">IF(A144="","",SUMIFS(Mouvements!$J$2:$J$5000,Mouvements!$D$2:$D$5000,A144,Mouvements!$F$2:$F$5000,D$4))</f>
        <v/>
      </c>
      <c r="E144" s="31" t="str">
        <f aca="false">IF(A144="","",SUMIFS(Mouvements!$J$2:$J$5000,Mouvements!$D$2:$D$5000,A144))</f>
        <v/>
      </c>
      <c r="F144" s="17" t="str">
        <f aca="false">IF(A144="","",E144-C144-D144)</f>
        <v/>
      </c>
      <c r="G144" s="17" t="str">
        <f aca="false">IF(A144="","",SUMIFS(Commandes!$E$5:$E$1004,Commandes!$D$5:$D$1004,A144,Commandes!$G$5:$G$1004,"En cours"))</f>
        <v/>
      </c>
      <c r="H144" s="17" t="str">
        <f aca="false">IF(A144="","",E144+G144)</f>
        <v/>
      </c>
      <c r="I144" s="16" t="str">
        <f aca="false">IF(A144="","",Articles!F144)</f>
        <v/>
      </c>
      <c r="J144" s="32" t="str">
        <f aca="false">IF(A144="","",IF(E144&lt;=I144,IF(H144&lt;=I144,"Commander","Déjà commandé"),"OK"))</f>
        <v/>
      </c>
      <c r="K144" s="17" t="str">
        <f aca="false">IF(J144="Commander",Articles!G144,"")</f>
        <v/>
      </c>
      <c r="L144" s="33" t="str">
        <f aca="false">IF(A144="","",(SUMIFS(Mouvements!$H$2:$H$5000,Mouvements!$D$2:$D$5000,A144,Mouvements!$C$2:$C$5000,"Sortie")-SUMIFS(Mouvements!$H$2:$H$5000,Mouvements!$D$2:$D$5000,A144,Mouvements!$C$2:$C$5000,"Retour"))/Listes!$J$3)</f>
        <v/>
      </c>
      <c r="M144" s="34" t="str">
        <f aca="false">IF(OR(A144="",L144=""),"",IF(L144&gt;0,E144/L144,""))</f>
        <v/>
      </c>
      <c r="N144" s="35" t="str">
        <f aca="false">IF(A144="","",Articles!H144)</f>
        <v/>
      </c>
      <c r="O144" s="36" t="str">
        <f aca="false">IF(A144="","",E144*N144)</f>
        <v/>
      </c>
      <c r="P144" s="17" t="str">
        <f aca="false">IF(A144="","",IF(E144&lt;0,"Stock négatif : un mouvement manque",IF(F144&lt;&gt;0,"Stock sur un autre emplacement","")))</f>
        <v/>
      </c>
    </row>
    <row r="145" customFormat="false" ht="15" hidden="false" customHeight="false" outlineLevel="0" collapsed="false">
      <c r="A145" s="16" t="str">
        <f aca="false">IF(Articles!A145="","",Articles!A145)</f>
        <v/>
      </c>
      <c r="B145" s="16" t="str">
        <f aca="false">IF(A145="","",Articles!B145)</f>
        <v/>
      </c>
      <c r="C145" s="17" t="str">
        <f aca="false">IF(A145="","",SUMIFS(Mouvements!$J$2:$J$5000,Mouvements!$D$2:$D$5000,A145,Mouvements!$F$2:$F$5000,C$4))</f>
        <v/>
      </c>
      <c r="D145" s="17" t="str">
        <f aca="false">IF(A145="","",SUMIFS(Mouvements!$J$2:$J$5000,Mouvements!$D$2:$D$5000,A145,Mouvements!$F$2:$F$5000,D$4))</f>
        <v/>
      </c>
      <c r="E145" s="31" t="str">
        <f aca="false">IF(A145="","",SUMIFS(Mouvements!$J$2:$J$5000,Mouvements!$D$2:$D$5000,A145))</f>
        <v/>
      </c>
      <c r="F145" s="17" t="str">
        <f aca="false">IF(A145="","",E145-C145-D145)</f>
        <v/>
      </c>
      <c r="G145" s="17" t="str">
        <f aca="false">IF(A145="","",SUMIFS(Commandes!$E$5:$E$1004,Commandes!$D$5:$D$1004,A145,Commandes!$G$5:$G$1004,"En cours"))</f>
        <v/>
      </c>
      <c r="H145" s="17" t="str">
        <f aca="false">IF(A145="","",E145+G145)</f>
        <v/>
      </c>
      <c r="I145" s="16" t="str">
        <f aca="false">IF(A145="","",Articles!F145)</f>
        <v/>
      </c>
      <c r="J145" s="32" t="str">
        <f aca="false">IF(A145="","",IF(E145&lt;=I145,IF(H145&lt;=I145,"Commander","Déjà commandé"),"OK"))</f>
        <v/>
      </c>
      <c r="K145" s="17" t="str">
        <f aca="false">IF(J145="Commander",Articles!G145,"")</f>
        <v/>
      </c>
      <c r="L145" s="33" t="str">
        <f aca="false">IF(A145="","",(SUMIFS(Mouvements!$H$2:$H$5000,Mouvements!$D$2:$D$5000,A145,Mouvements!$C$2:$C$5000,"Sortie")-SUMIFS(Mouvements!$H$2:$H$5000,Mouvements!$D$2:$D$5000,A145,Mouvements!$C$2:$C$5000,"Retour"))/Listes!$J$3)</f>
        <v/>
      </c>
      <c r="M145" s="34" t="str">
        <f aca="false">IF(OR(A145="",L145=""),"",IF(L145&gt;0,E145/L145,""))</f>
        <v/>
      </c>
      <c r="N145" s="35" t="str">
        <f aca="false">IF(A145="","",Articles!H145)</f>
        <v/>
      </c>
      <c r="O145" s="36" t="str">
        <f aca="false">IF(A145="","",E145*N145)</f>
        <v/>
      </c>
      <c r="P145" s="17" t="str">
        <f aca="false">IF(A145="","",IF(E145&lt;0,"Stock négatif : un mouvement manque",IF(F145&lt;&gt;0,"Stock sur un autre emplacement","")))</f>
        <v/>
      </c>
    </row>
    <row r="146" customFormat="false" ht="15" hidden="false" customHeight="false" outlineLevel="0" collapsed="false">
      <c r="A146" s="16" t="str">
        <f aca="false">IF(Articles!A146="","",Articles!A146)</f>
        <v/>
      </c>
      <c r="B146" s="16" t="str">
        <f aca="false">IF(A146="","",Articles!B146)</f>
        <v/>
      </c>
      <c r="C146" s="17" t="str">
        <f aca="false">IF(A146="","",SUMIFS(Mouvements!$J$2:$J$5000,Mouvements!$D$2:$D$5000,A146,Mouvements!$F$2:$F$5000,C$4))</f>
        <v/>
      </c>
      <c r="D146" s="17" t="str">
        <f aca="false">IF(A146="","",SUMIFS(Mouvements!$J$2:$J$5000,Mouvements!$D$2:$D$5000,A146,Mouvements!$F$2:$F$5000,D$4))</f>
        <v/>
      </c>
      <c r="E146" s="31" t="str">
        <f aca="false">IF(A146="","",SUMIFS(Mouvements!$J$2:$J$5000,Mouvements!$D$2:$D$5000,A146))</f>
        <v/>
      </c>
      <c r="F146" s="17" t="str">
        <f aca="false">IF(A146="","",E146-C146-D146)</f>
        <v/>
      </c>
      <c r="G146" s="17" t="str">
        <f aca="false">IF(A146="","",SUMIFS(Commandes!$E$5:$E$1004,Commandes!$D$5:$D$1004,A146,Commandes!$G$5:$G$1004,"En cours"))</f>
        <v/>
      </c>
      <c r="H146" s="17" t="str">
        <f aca="false">IF(A146="","",E146+G146)</f>
        <v/>
      </c>
      <c r="I146" s="16" t="str">
        <f aca="false">IF(A146="","",Articles!F146)</f>
        <v/>
      </c>
      <c r="J146" s="32" t="str">
        <f aca="false">IF(A146="","",IF(E146&lt;=I146,IF(H146&lt;=I146,"Commander","Déjà commandé"),"OK"))</f>
        <v/>
      </c>
      <c r="K146" s="17" t="str">
        <f aca="false">IF(J146="Commander",Articles!G146,"")</f>
        <v/>
      </c>
      <c r="L146" s="33" t="str">
        <f aca="false">IF(A146="","",(SUMIFS(Mouvements!$H$2:$H$5000,Mouvements!$D$2:$D$5000,A146,Mouvements!$C$2:$C$5000,"Sortie")-SUMIFS(Mouvements!$H$2:$H$5000,Mouvements!$D$2:$D$5000,A146,Mouvements!$C$2:$C$5000,"Retour"))/Listes!$J$3)</f>
        <v/>
      </c>
      <c r="M146" s="34" t="str">
        <f aca="false">IF(OR(A146="",L146=""),"",IF(L146&gt;0,E146/L146,""))</f>
        <v/>
      </c>
      <c r="N146" s="35" t="str">
        <f aca="false">IF(A146="","",Articles!H146)</f>
        <v/>
      </c>
      <c r="O146" s="36" t="str">
        <f aca="false">IF(A146="","",E146*N146)</f>
        <v/>
      </c>
      <c r="P146" s="17" t="str">
        <f aca="false">IF(A146="","",IF(E146&lt;0,"Stock négatif : un mouvement manque",IF(F146&lt;&gt;0,"Stock sur un autre emplacement","")))</f>
        <v/>
      </c>
    </row>
    <row r="147" customFormat="false" ht="15" hidden="false" customHeight="false" outlineLevel="0" collapsed="false">
      <c r="A147" s="16" t="str">
        <f aca="false">IF(Articles!A147="","",Articles!A147)</f>
        <v/>
      </c>
      <c r="B147" s="16" t="str">
        <f aca="false">IF(A147="","",Articles!B147)</f>
        <v/>
      </c>
      <c r="C147" s="17" t="str">
        <f aca="false">IF(A147="","",SUMIFS(Mouvements!$J$2:$J$5000,Mouvements!$D$2:$D$5000,A147,Mouvements!$F$2:$F$5000,C$4))</f>
        <v/>
      </c>
      <c r="D147" s="17" t="str">
        <f aca="false">IF(A147="","",SUMIFS(Mouvements!$J$2:$J$5000,Mouvements!$D$2:$D$5000,A147,Mouvements!$F$2:$F$5000,D$4))</f>
        <v/>
      </c>
      <c r="E147" s="31" t="str">
        <f aca="false">IF(A147="","",SUMIFS(Mouvements!$J$2:$J$5000,Mouvements!$D$2:$D$5000,A147))</f>
        <v/>
      </c>
      <c r="F147" s="17" t="str">
        <f aca="false">IF(A147="","",E147-C147-D147)</f>
        <v/>
      </c>
      <c r="G147" s="17" t="str">
        <f aca="false">IF(A147="","",SUMIFS(Commandes!$E$5:$E$1004,Commandes!$D$5:$D$1004,A147,Commandes!$G$5:$G$1004,"En cours"))</f>
        <v/>
      </c>
      <c r="H147" s="17" t="str">
        <f aca="false">IF(A147="","",E147+G147)</f>
        <v/>
      </c>
      <c r="I147" s="16" t="str">
        <f aca="false">IF(A147="","",Articles!F147)</f>
        <v/>
      </c>
      <c r="J147" s="32" t="str">
        <f aca="false">IF(A147="","",IF(E147&lt;=I147,IF(H147&lt;=I147,"Commander","Déjà commandé"),"OK"))</f>
        <v/>
      </c>
      <c r="K147" s="17" t="str">
        <f aca="false">IF(J147="Commander",Articles!G147,"")</f>
        <v/>
      </c>
      <c r="L147" s="33" t="str">
        <f aca="false">IF(A147="","",(SUMIFS(Mouvements!$H$2:$H$5000,Mouvements!$D$2:$D$5000,A147,Mouvements!$C$2:$C$5000,"Sortie")-SUMIFS(Mouvements!$H$2:$H$5000,Mouvements!$D$2:$D$5000,A147,Mouvements!$C$2:$C$5000,"Retour"))/Listes!$J$3)</f>
        <v/>
      </c>
      <c r="M147" s="34" t="str">
        <f aca="false">IF(OR(A147="",L147=""),"",IF(L147&gt;0,E147/L147,""))</f>
        <v/>
      </c>
      <c r="N147" s="35" t="str">
        <f aca="false">IF(A147="","",Articles!H147)</f>
        <v/>
      </c>
      <c r="O147" s="36" t="str">
        <f aca="false">IF(A147="","",E147*N147)</f>
        <v/>
      </c>
      <c r="P147" s="17" t="str">
        <f aca="false">IF(A147="","",IF(E147&lt;0,"Stock négatif : un mouvement manque",IF(F147&lt;&gt;0,"Stock sur un autre emplacement","")))</f>
        <v/>
      </c>
    </row>
    <row r="148" customFormat="false" ht="15" hidden="false" customHeight="false" outlineLevel="0" collapsed="false">
      <c r="A148" s="16" t="str">
        <f aca="false">IF(Articles!A148="","",Articles!A148)</f>
        <v/>
      </c>
      <c r="B148" s="16" t="str">
        <f aca="false">IF(A148="","",Articles!B148)</f>
        <v/>
      </c>
      <c r="C148" s="17" t="str">
        <f aca="false">IF(A148="","",SUMIFS(Mouvements!$J$2:$J$5000,Mouvements!$D$2:$D$5000,A148,Mouvements!$F$2:$F$5000,C$4))</f>
        <v/>
      </c>
      <c r="D148" s="17" t="str">
        <f aca="false">IF(A148="","",SUMIFS(Mouvements!$J$2:$J$5000,Mouvements!$D$2:$D$5000,A148,Mouvements!$F$2:$F$5000,D$4))</f>
        <v/>
      </c>
      <c r="E148" s="31" t="str">
        <f aca="false">IF(A148="","",SUMIFS(Mouvements!$J$2:$J$5000,Mouvements!$D$2:$D$5000,A148))</f>
        <v/>
      </c>
      <c r="F148" s="17" t="str">
        <f aca="false">IF(A148="","",E148-C148-D148)</f>
        <v/>
      </c>
      <c r="G148" s="17" t="str">
        <f aca="false">IF(A148="","",SUMIFS(Commandes!$E$5:$E$1004,Commandes!$D$5:$D$1004,A148,Commandes!$G$5:$G$1004,"En cours"))</f>
        <v/>
      </c>
      <c r="H148" s="17" t="str">
        <f aca="false">IF(A148="","",E148+G148)</f>
        <v/>
      </c>
      <c r="I148" s="16" t="str">
        <f aca="false">IF(A148="","",Articles!F148)</f>
        <v/>
      </c>
      <c r="J148" s="32" t="str">
        <f aca="false">IF(A148="","",IF(E148&lt;=I148,IF(H148&lt;=I148,"Commander","Déjà commandé"),"OK"))</f>
        <v/>
      </c>
      <c r="K148" s="17" t="str">
        <f aca="false">IF(J148="Commander",Articles!G148,"")</f>
        <v/>
      </c>
      <c r="L148" s="33" t="str">
        <f aca="false">IF(A148="","",(SUMIFS(Mouvements!$H$2:$H$5000,Mouvements!$D$2:$D$5000,A148,Mouvements!$C$2:$C$5000,"Sortie")-SUMIFS(Mouvements!$H$2:$H$5000,Mouvements!$D$2:$D$5000,A148,Mouvements!$C$2:$C$5000,"Retour"))/Listes!$J$3)</f>
        <v/>
      </c>
      <c r="M148" s="34" t="str">
        <f aca="false">IF(OR(A148="",L148=""),"",IF(L148&gt;0,E148/L148,""))</f>
        <v/>
      </c>
      <c r="N148" s="35" t="str">
        <f aca="false">IF(A148="","",Articles!H148)</f>
        <v/>
      </c>
      <c r="O148" s="36" t="str">
        <f aca="false">IF(A148="","",E148*N148)</f>
        <v/>
      </c>
      <c r="P148" s="17" t="str">
        <f aca="false">IF(A148="","",IF(E148&lt;0,"Stock négatif : un mouvement manque",IF(F148&lt;&gt;0,"Stock sur un autre emplacement","")))</f>
        <v/>
      </c>
    </row>
    <row r="149" customFormat="false" ht="15" hidden="false" customHeight="false" outlineLevel="0" collapsed="false">
      <c r="A149" s="16" t="str">
        <f aca="false">IF(Articles!A149="","",Articles!A149)</f>
        <v/>
      </c>
      <c r="B149" s="16" t="str">
        <f aca="false">IF(A149="","",Articles!B149)</f>
        <v/>
      </c>
      <c r="C149" s="17" t="str">
        <f aca="false">IF(A149="","",SUMIFS(Mouvements!$J$2:$J$5000,Mouvements!$D$2:$D$5000,A149,Mouvements!$F$2:$F$5000,C$4))</f>
        <v/>
      </c>
      <c r="D149" s="17" t="str">
        <f aca="false">IF(A149="","",SUMIFS(Mouvements!$J$2:$J$5000,Mouvements!$D$2:$D$5000,A149,Mouvements!$F$2:$F$5000,D$4))</f>
        <v/>
      </c>
      <c r="E149" s="31" t="str">
        <f aca="false">IF(A149="","",SUMIFS(Mouvements!$J$2:$J$5000,Mouvements!$D$2:$D$5000,A149))</f>
        <v/>
      </c>
      <c r="F149" s="17" t="str">
        <f aca="false">IF(A149="","",E149-C149-D149)</f>
        <v/>
      </c>
      <c r="G149" s="17" t="str">
        <f aca="false">IF(A149="","",SUMIFS(Commandes!$E$5:$E$1004,Commandes!$D$5:$D$1004,A149,Commandes!$G$5:$G$1004,"En cours"))</f>
        <v/>
      </c>
      <c r="H149" s="17" t="str">
        <f aca="false">IF(A149="","",E149+G149)</f>
        <v/>
      </c>
      <c r="I149" s="16" t="str">
        <f aca="false">IF(A149="","",Articles!F149)</f>
        <v/>
      </c>
      <c r="J149" s="32" t="str">
        <f aca="false">IF(A149="","",IF(E149&lt;=I149,IF(H149&lt;=I149,"Commander","Déjà commandé"),"OK"))</f>
        <v/>
      </c>
      <c r="K149" s="17" t="str">
        <f aca="false">IF(J149="Commander",Articles!G149,"")</f>
        <v/>
      </c>
      <c r="L149" s="33" t="str">
        <f aca="false">IF(A149="","",(SUMIFS(Mouvements!$H$2:$H$5000,Mouvements!$D$2:$D$5000,A149,Mouvements!$C$2:$C$5000,"Sortie")-SUMIFS(Mouvements!$H$2:$H$5000,Mouvements!$D$2:$D$5000,A149,Mouvements!$C$2:$C$5000,"Retour"))/Listes!$J$3)</f>
        <v/>
      </c>
      <c r="M149" s="34" t="str">
        <f aca="false">IF(OR(A149="",L149=""),"",IF(L149&gt;0,E149/L149,""))</f>
        <v/>
      </c>
      <c r="N149" s="35" t="str">
        <f aca="false">IF(A149="","",Articles!H149)</f>
        <v/>
      </c>
      <c r="O149" s="36" t="str">
        <f aca="false">IF(A149="","",E149*N149)</f>
        <v/>
      </c>
      <c r="P149" s="17" t="str">
        <f aca="false">IF(A149="","",IF(E149&lt;0,"Stock négatif : un mouvement manque",IF(F149&lt;&gt;0,"Stock sur un autre emplacement","")))</f>
        <v/>
      </c>
    </row>
    <row r="150" customFormat="false" ht="15" hidden="false" customHeight="false" outlineLevel="0" collapsed="false">
      <c r="A150" s="16" t="str">
        <f aca="false">IF(Articles!A150="","",Articles!A150)</f>
        <v/>
      </c>
      <c r="B150" s="16" t="str">
        <f aca="false">IF(A150="","",Articles!B150)</f>
        <v/>
      </c>
      <c r="C150" s="17" t="str">
        <f aca="false">IF(A150="","",SUMIFS(Mouvements!$J$2:$J$5000,Mouvements!$D$2:$D$5000,A150,Mouvements!$F$2:$F$5000,C$4))</f>
        <v/>
      </c>
      <c r="D150" s="17" t="str">
        <f aca="false">IF(A150="","",SUMIFS(Mouvements!$J$2:$J$5000,Mouvements!$D$2:$D$5000,A150,Mouvements!$F$2:$F$5000,D$4))</f>
        <v/>
      </c>
      <c r="E150" s="31" t="str">
        <f aca="false">IF(A150="","",SUMIFS(Mouvements!$J$2:$J$5000,Mouvements!$D$2:$D$5000,A150))</f>
        <v/>
      </c>
      <c r="F150" s="17" t="str">
        <f aca="false">IF(A150="","",E150-C150-D150)</f>
        <v/>
      </c>
      <c r="G150" s="17" t="str">
        <f aca="false">IF(A150="","",SUMIFS(Commandes!$E$5:$E$1004,Commandes!$D$5:$D$1004,A150,Commandes!$G$5:$G$1004,"En cours"))</f>
        <v/>
      </c>
      <c r="H150" s="17" t="str">
        <f aca="false">IF(A150="","",E150+G150)</f>
        <v/>
      </c>
      <c r="I150" s="16" t="str">
        <f aca="false">IF(A150="","",Articles!F150)</f>
        <v/>
      </c>
      <c r="J150" s="32" t="str">
        <f aca="false">IF(A150="","",IF(E150&lt;=I150,IF(H150&lt;=I150,"Commander","Déjà commandé"),"OK"))</f>
        <v/>
      </c>
      <c r="K150" s="17" t="str">
        <f aca="false">IF(J150="Commander",Articles!G150,"")</f>
        <v/>
      </c>
      <c r="L150" s="33" t="str">
        <f aca="false">IF(A150="","",(SUMIFS(Mouvements!$H$2:$H$5000,Mouvements!$D$2:$D$5000,A150,Mouvements!$C$2:$C$5000,"Sortie")-SUMIFS(Mouvements!$H$2:$H$5000,Mouvements!$D$2:$D$5000,A150,Mouvements!$C$2:$C$5000,"Retour"))/Listes!$J$3)</f>
        <v/>
      </c>
      <c r="M150" s="34" t="str">
        <f aca="false">IF(OR(A150="",L150=""),"",IF(L150&gt;0,E150/L150,""))</f>
        <v/>
      </c>
      <c r="N150" s="35" t="str">
        <f aca="false">IF(A150="","",Articles!H150)</f>
        <v/>
      </c>
      <c r="O150" s="36" t="str">
        <f aca="false">IF(A150="","",E150*N150)</f>
        <v/>
      </c>
      <c r="P150" s="17" t="str">
        <f aca="false">IF(A150="","",IF(E150&lt;0,"Stock négatif : un mouvement manque",IF(F150&lt;&gt;0,"Stock sur un autre emplacement","")))</f>
        <v/>
      </c>
    </row>
    <row r="151" customFormat="false" ht="15" hidden="false" customHeight="false" outlineLevel="0" collapsed="false">
      <c r="A151" s="16" t="str">
        <f aca="false">IF(Articles!A151="","",Articles!A151)</f>
        <v/>
      </c>
      <c r="B151" s="16" t="str">
        <f aca="false">IF(A151="","",Articles!B151)</f>
        <v/>
      </c>
      <c r="C151" s="17" t="str">
        <f aca="false">IF(A151="","",SUMIFS(Mouvements!$J$2:$J$5000,Mouvements!$D$2:$D$5000,A151,Mouvements!$F$2:$F$5000,C$4))</f>
        <v/>
      </c>
      <c r="D151" s="17" t="str">
        <f aca="false">IF(A151="","",SUMIFS(Mouvements!$J$2:$J$5000,Mouvements!$D$2:$D$5000,A151,Mouvements!$F$2:$F$5000,D$4))</f>
        <v/>
      </c>
      <c r="E151" s="31" t="str">
        <f aca="false">IF(A151="","",SUMIFS(Mouvements!$J$2:$J$5000,Mouvements!$D$2:$D$5000,A151))</f>
        <v/>
      </c>
      <c r="F151" s="17" t="str">
        <f aca="false">IF(A151="","",E151-C151-D151)</f>
        <v/>
      </c>
      <c r="G151" s="17" t="str">
        <f aca="false">IF(A151="","",SUMIFS(Commandes!$E$5:$E$1004,Commandes!$D$5:$D$1004,A151,Commandes!$G$5:$G$1004,"En cours"))</f>
        <v/>
      </c>
      <c r="H151" s="17" t="str">
        <f aca="false">IF(A151="","",E151+G151)</f>
        <v/>
      </c>
      <c r="I151" s="16" t="str">
        <f aca="false">IF(A151="","",Articles!F151)</f>
        <v/>
      </c>
      <c r="J151" s="32" t="str">
        <f aca="false">IF(A151="","",IF(E151&lt;=I151,IF(H151&lt;=I151,"Commander","Déjà commandé"),"OK"))</f>
        <v/>
      </c>
      <c r="K151" s="17" t="str">
        <f aca="false">IF(J151="Commander",Articles!G151,"")</f>
        <v/>
      </c>
      <c r="L151" s="33" t="str">
        <f aca="false">IF(A151="","",(SUMIFS(Mouvements!$H$2:$H$5000,Mouvements!$D$2:$D$5000,A151,Mouvements!$C$2:$C$5000,"Sortie")-SUMIFS(Mouvements!$H$2:$H$5000,Mouvements!$D$2:$D$5000,A151,Mouvements!$C$2:$C$5000,"Retour"))/Listes!$J$3)</f>
        <v/>
      </c>
      <c r="M151" s="34" t="str">
        <f aca="false">IF(OR(A151="",L151=""),"",IF(L151&gt;0,E151/L151,""))</f>
        <v/>
      </c>
      <c r="N151" s="35" t="str">
        <f aca="false">IF(A151="","",Articles!H151)</f>
        <v/>
      </c>
      <c r="O151" s="36" t="str">
        <f aca="false">IF(A151="","",E151*N151)</f>
        <v/>
      </c>
      <c r="P151" s="17" t="str">
        <f aca="false">IF(A151="","",IF(E151&lt;0,"Stock négatif : un mouvement manque",IF(F151&lt;&gt;0,"Stock sur un autre emplacement","")))</f>
        <v/>
      </c>
    </row>
    <row r="152" customFormat="false" ht="15" hidden="false" customHeight="false" outlineLevel="0" collapsed="false">
      <c r="A152" s="16" t="str">
        <f aca="false">IF(Articles!A152="","",Articles!A152)</f>
        <v/>
      </c>
      <c r="B152" s="16" t="str">
        <f aca="false">IF(A152="","",Articles!B152)</f>
        <v/>
      </c>
      <c r="C152" s="17" t="str">
        <f aca="false">IF(A152="","",SUMIFS(Mouvements!$J$2:$J$5000,Mouvements!$D$2:$D$5000,A152,Mouvements!$F$2:$F$5000,C$4))</f>
        <v/>
      </c>
      <c r="D152" s="17" t="str">
        <f aca="false">IF(A152="","",SUMIFS(Mouvements!$J$2:$J$5000,Mouvements!$D$2:$D$5000,A152,Mouvements!$F$2:$F$5000,D$4))</f>
        <v/>
      </c>
      <c r="E152" s="31" t="str">
        <f aca="false">IF(A152="","",SUMIFS(Mouvements!$J$2:$J$5000,Mouvements!$D$2:$D$5000,A152))</f>
        <v/>
      </c>
      <c r="F152" s="17" t="str">
        <f aca="false">IF(A152="","",E152-C152-D152)</f>
        <v/>
      </c>
      <c r="G152" s="17" t="str">
        <f aca="false">IF(A152="","",SUMIFS(Commandes!$E$5:$E$1004,Commandes!$D$5:$D$1004,A152,Commandes!$G$5:$G$1004,"En cours"))</f>
        <v/>
      </c>
      <c r="H152" s="17" t="str">
        <f aca="false">IF(A152="","",E152+G152)</f>
        <v/>
      </c>
      <c r="I152" s="16" t="str">
        <f aca="false">IF(A152="","",Articles!F152)</f>
        <v/>
      </c>
      <c r="J152" s="32" t="str">
        <f aca="false">IF(A152="","",IF(E152&lt;=I152,IF(H152&lt;=I152,"Commander","Déjà commandé"),"OK"))</f>
        <v/>
      </c>
      <c r="K152" s="17" t="str">
        <f aca="false">IF(J152="Commander",Articles!G152,"")</f>
        <v/>
      </c>
      <c r="L152" s="33" t="str">
        <f aca="false">IF(A152="","",(SUMIFS(Mouvements!$H$2:$H$5000,Mouvements!$D$2:$D$5000,A152,Mouvements!$C$2:$C$5000,"Sortie")-SUMIFS(Mouvements!$H$2:$H$5000,Mouvements!$D$2:$D$5000,A152,Mouvements!$C$2:$C$5000,"Retour"))/Listes!$J$3)</f>
        <v/>
      </c>
      <c r="M152" s="34" t="str">
        <f aca="false">IF(OR(A152="",L152=""),"",IF(L152&gt;0,E152/L152,""))</f>
        <v/>
      </c>
      <c r="N152" s="35" t="str">
        <f aca="false">IF(A152="","",Articles!H152)</f>
        <v/>
      </c>
      <c r="O152" s="36" t="str">
        <f aca="false">IF(A152="","",E152*N152)</f>
        <v/>
      </c>
      <c r="P152" s="17" t="str">
        <f aca="false">IF(A152="","",IF(E152&lt;0,"Stock négatif : un mouvement manque",IF(F152&lt;&gt;0,"Stock sur un autre emplacement","")))</f>
        <v/>
      </c>
    </row>
    <row r="153" customFormat="false" ht="15" hidden="false" customHeight="false" outlineLevel="0" collapsed="false">
      <c r="A153" s="16" t="str">
        <f aca="false">IF(Articles!A153="","",Articles!A153)</f>
        <v/>
      </c>
      <c r="B153" s="16" t="str">
        <f aca="false">IF(A153="","",Articles!B153)</f>
        <v/>
      </c>
      <c r="C153" s="17" t="str">
        <f aca="false">IF(A153="","",SUMIFS(Mouvements!$J$2:$J$5000,Mouvements!$D$2:$D$5000,A153,Mouvements!$F$2:$F$5000,C$4))</f>
        <v/>
      </c>
      <c r="D153" s="17" t="str">
        <f aca="false">IF(A153="","",SUMIFS(Mouvements!$J$2:$J$5000,Mouvements!$D$2:$D$5000,A153,Mouvements!$F$2:$F$5000,D$4))</f>
        <v/>
      </c>
      <c r="E153" s="31" t="str">
        <f aca="false">IF(A153="","",SUMIFS(Mouvements!$J$2:$J$5000,Mouvements!$D$2:$D$5000,A153))</f>
        <v/>
      </c>
      <c r="F153" s="17" t="str">
        <f aca="false">IF(A153="","",E153-C153-D153)</f>
        <v/>
      </c>
      <c r="G153" s="17" t="str">
        <f aca="false">IF(A153="","",SUMIFS(Commandes!$E$5:$E$1004,Commandes!$D$5:$D$1004,A153,Commandes!$G$5:$G$1004,"En cours"))</f>
        <v/>
      </c>
      <c r="H153" s="17" t="str">
        <f aca="false">IF(A153="","",E153+G153)</f>
        <v/>
      </c>
      <c r="I153" s="16" t="str">
        <f aca="false">IF(A153="","",Articles!F153)</f>
        <v/>
      </c>
      <c r="J153" s="32" t="str">
        <f aca="false">IF(A153="","",IF(E153&lt;=I153,IF(H153&lt;=I153,"Commander","Déjà commandé"),"OK"))</f>
        <v/>
      </c>
      <c r="K153" s="17" t="str">
        <f aca="false">IF(J153="Commander",Articles!G153,"")</f>
        <v/>
      </c>
      <c r="L153" s="33" t="str">
        <f aca="false">IF(A153="","",(SUMIFS(Mouvements!$H$2:$H$5000,Mouvements!$D$2:$D$5000,A153,Mouvements!$C$2:$C$5000,"Sortie")-SUMIFS(Mouvements!$H$2:$H$5000,Mouvements!$D$2:$D$5000,A153,Mouvements!$C$2:$C$5000,"Retour"))/Listes!$J$3)</f>
        <v/>
      </c>
      <c r="M153" s="34" t="str">
        <f aca="false">IF(OR(A153="",L153=""),"",IF(L153&gt;0,E153/L153,""))</f>
        <v/>
      </c>
      <c r="N153" s="35" t="str">
        <f aca="false">IF(A153="","",Articles!H153)</f>
        <v/>
      </c>
      <c r="O153" s="36" t="str">
        <f aca="false">IF(A153="","",E153*N153)</f>
        <v/>
      </c>
      <c r="P153" s="17" t="str">
        <f aca="false">IF(A153="","",IF(E153&lt;0,"Stock négatif : un mouvement manque",IF(F153&lt;&gt;0,"Stock sur un autre emplacement","")))</f>
        <v/>
      </c>
    </row>
    <row r="154" customFormat="false" ht="15" hidden="false" customHeight="false" outlineLevel="0" collapsed="false">
      <c r="A154" s="16" t="str">
        <f aca="false">IF(Articles!A154="","",Articles!A154)</f>
        <v/>
      </c>
      <c r="B154" s="16" t="str">
        <f aca="false">IF(A154="","",Articles!B154)</f>
        <v/>
      </c>
      <c r="C154" s="17" t="str">
        <f aca="false">IF(A154="","",SUMIFS(Mouvements!$J$2:$J$5000,Mouvements!$D$2:$D$5000,A154,Mouvements!$F$2:$F$5000,C$4))</f>
        <v/>
      </c>
      <c r="D154" s="17" t="str">
        <f aca="false">IF(A154="","",SUMIFS(Mouvements!$J$2:$J$5000,Mouvements!$D$2:$D$5000,A154,Mouvements!$F$2:$F$5000,D$4))</f>
        <v/>
      </c>
      <c r="E154" s="31" t="str">
        <f aca="false">IF(A154="","",SUMIFS(Mouvements!$J$2:$J$5000,Mouvements!$D$2:$D$5000,A154))</f>
        <v/>
      </c>
      <c r="F154" s="17" t="str">
        <f aca="false">IF(A154="","",E154-C154-D154)</f>
        <v/>
      </c>
      <c r="G154" s="17" t="str">
        <f aca="false">IF(A154="","",SUMIFS(Commandes!$E$5:$E$1004,Commandes!$D$5:$D$1004,A154,Commandes!$G$5:$G$1004,"En cours"))</f>
        <v/>
      </c>
      <c r="H154" s="17" t="str">
        <f aca="false">IF(A154="","",E154+G154)</f>
        <v/>
      </c>
      <c r="I154" s="16" t="str">
        <f aca="false">IF(A154="","",Articles!F154)</f>
        <v/>
      </c>
      <c r="J154" s="32" t="str">
        <f aca="false">IF(A154="","",IF(E154&lt;=I154,IF(H154&lt;=I154,"Commander","Déjà commandé"),"OK"))</f>
        <v/>
      </c>
      <c r="K154" s="17" t="str">
        <f aca="false">IF(J154="Commander",Articles!G154,"")</f>
        <v/>
      </c>
      <c r="L154" s="33" t="str">
        <f aca="false">IF(A154="","",(SUMIFS(Mouvements!$H$2:$H$5000,Mouvements!$D$2:$D$5000,A154,Mouvements!$C$2:$C$5000,"Sortie")-SUMIFS(Mouvements!$H$2:$H$5000,Mouvements!$D$2:$D$5000,A154,Mouvements!$C$2:$C$5000,"Retour"))/Listes!$J$3)</f>
        <v/>
      </c>
      <c r="M154" s="34" t="str">
        <f aca="false">IF(OR(A154="",L154=""),"",IF(L154&gt;0,E154/L154,""))</f>
        <v/>
      </c>
      <c r="N154" s="35" t="str">
        <f aca="false">IF(A154="","",Articles!H154)</f>
        <v/>
      </c>
      <c r="O154" s="36" t="str">
        <f aca="false">IF(A154="","",E154*N154)</f>
        <v/>
      </c>
      <c r="P154" s="17" t="str">
        <f aca="false">IF(A154="","",IF(E154&lt;0,"Stock négatif : un mouvement manque",IF(F154&lt;&gt;0,"Stock sur un autre emplacement","")))</f>
        <v/>
      </c>
    </row>
    <row r="155" customFormat="false" ht="15" hidden="false" customHeight="false" outlineLevel="0" collapsed="false">
      <c r="A155" s="16" t="str">
        <f aca="false">IF(Articles!A155="","",Articles!A155)</f>
        <v/>
      </c>
      <c r="B155" s="16" t="str">
        <f aca="false">IF(A155="","",Articles!B155)</f>
        <v/>
      </c>
      <c r="C155" s="17" t="str">
        <f aca="false">IF(A155="","",SUMIFS(Mouvements!$J$2:$J$5000,Mouvements!$D$2:$D$5000,A155,Mouvements!$F$2:$F$5000,C$4))</f>
        <v/>
      </c>
      <c r="D155" s="17" t="str">
        <f aca="false">IF(A155="","",SUMIFS(Mouvements!$J$2:$J$5000,Mouvements!$D$2:$D$5000,A155,Mouvements!$F$2:$F$5000,D$4))</f>
        <v/>
      </c>
      <c r="E155" s="31" t="str">
        <f aca="false">IF(A155="","",SUMIFS(Mouvements!$J$2:$J$5000,Mouvements!$D$2:$D$5000,A155))</f>
        <v/>
      </c>
      <c r="F155" s="17" t="str">
        <f aca="false">IF(A155="","",E155-C155-D155)</f>
        <v/>
      </c>
      <c r="G155" s="17" t="str">
        <f aca="false">IF(A155="","",SUMIFS(Commandes!$E$5:$E$1004,Commandes!$D$5:$D$1004,A155,Commandes!$G$5:$G$1004,"En cours"))</f>
        <v/>
      </c>
      <c r="H155" s="17" t="str">
        <f aca="false">IF(A155="","",E155+G155)</f>
        <v/>
      </c>
      <c r="I155" s="16" t="str">
        <f aca="false">IF(A155="","",Articles!F155)</f>
        <v/>
      </c>
      <c r="J155" s="32" t="str">
        <f aca="false">IF(A155="","",IF(E155&lt;=I155,IF(H155&lt;=I155,"Commander","Déjà commandé"),"OK"))</f>
        <v/>
      </c>
      <c r="K155" s="17" t="str">
        <f aca="false">IF(J155="Commander",Articles!G155,"")</f>
        <v/>
      </c>
      <c r="L155" s="33" t="str">
        <f aca="false">IF(A155="","",(SUMIFS(Mouvements!$H$2:$H$5000,Mouvements!$D$2:$D$5000,A155,Mouvements!$C$2:$C$5000,"Sortie")-SUMIFS(Mouvements!$H$2:$H$5000,Mouvements!$D$2:$D$5000,A155,Mouvements!$C$2:$C$5000,"Retour"))/Listes!$J$3)</f>
        <v/>
      </c>
      <c r="M155" s="34" t="str">
        <f aca="false">IF(OR(A155="",L155=""),"",IF(L155&gt;0,E155/L155,""))</f>
        <v/>
      </c>
      <c r="N155" s="35" t="str">
        <f aca="false">IF(A155="","",Articles!H155)</f>
        <v/>
      </c>
      <c r="O155" s="36" t="str">
        <f aca="false">IF(A155="","",E155*N155)</f>
        <v/>
      </c>
      <c r="P155" s="17" t="str">
        <f aca="false">IF(A155="","",IF(E155&lt;0,"Stock négatif : un mouvement manque",IF(F155&lt;&gt;0,"Stock sur un autre emplacement","")))</f>
        <v/>
      </c>
    </row>
    <row r="156" customFormat="false" ht="15" hidden="false" customHeight="false" outlineLevel="0" collapsed="false">
      <c r="A156" s="16" t="str">
        <f aca="false">IF(Articles!A156="","",Articles!A156)</f>
        <v/>
      </c>
      <c r="B156" s="16" t="str">
        <f aca="false">IF(A156="","",Articles!B156)</f>
        <v/>
      </c>
      <c r="C156" s="17" t="str">
        <f aca="false">IF(A156="","",SUMIFS(Mouvements!$J$2:$J$5000,Mouvements!$D$2:$D$5000,A156,Mouvements!$F$2:$F$5000,C$4))</f>
        <v/>
      </c>
      <c r="D156" s="17" t="str">
        <f aca="false">IF(A156="","",SUMIFS(Mouvements!$J$2:$J$5000,Mouvements!$D$2:$D$5000,A156,Mouvements!$F$2:$F$5000,D$4))</f>
        <v/>
      </c>
      <c r="E156" s="31" t="str">
        <f aca="false">IF(A156="","",SUMIFS(Mouvements!$J$2:$J$5000,Mouvements!$D$2:$D$5000,A156))</f>
        <v/>
      </c>
      <c r="F156" s="17" t="str">
        <f aca="false">IF(A156="","",E156-C156-D156)</f>
        <v/>
      </c>
      <c r="G156" s="17" t="str">
        <f aca="false">IF(A156="","",SUMIFS(Commandes!$E$5:$E$1004,Commandes!$D$5:$D$1004,A156,Commandes!$G$5:$G$1004,"En cours"))</f>
        <v/>
      </c>
      <c r="H156" s="17" t="str">
        <f aca="false">IF(A156="","",E156+G156)</f>
        <v/>
      </c>
      <c r="I156" s="16" t="str">
        <f aca="false">IF(A156="","",Articles!F156)</f>
        <v/>
      </c>
      <c r="J156" s="32" t="str">
        <f aca="false">IF(A156="","",IF(E156&lt;=I156,IF(H156&lt;=I156,"Commander","Déjà commandé"),"OK"))</f>
        <v/>
      </c>
      <c r="K156" s="17" t="str">
        <f aca="false">IF(J156="Commander",Articles!G156,"")</f>
        <v/>
      </c>
      <c r="L156" s="33" t="str">
        <f aca="false">IF(A156="","",(SUMIFS(Mouvements!$H$2:$H$5000,Mouvements!$D$2:$D$5000,A156,Mouvements!$C$2:$C$5000,"Sortie")-SUMIFS(Mouvements!$H$2:$H$5000,Mouvements!$D$2:$D$5000,A156,Mouvements!$C$2:$C$5000,"Retour"))/Listes!$J$3)</f>
        <v/>
      </c>
      <c r="M156" s="34" t="str">
        <f aca="false">IF(OR(A156="",L156=""),"",IF(L156&gt;0,E156/L156,""))</f>
        <v/>
      </c>
      <c r="N156" s="35" t="str">
        <f aca="false">IF(A156="","",Articles!H156)</f>
        <v/>
      </c>
      <c r="O156" s="36" t="str">
        <f aca="false">IF(A156="","",E156*N156)</f>
        <v/>
      </c>
      <c r="P156" s="17" t="str">
        <f aca="false">IF(A156="","",IF(E156&lt;0,"Stock négatif : un mouvement manque",IF(F156&lt;&gt;0,"Stock sur un autre emplacement","")))</f>
        <v/>
      </c>
    </row>
    <row r="157" customFormat="false" ht="15" hidden="false" customHeight="false" outlineLevel="0" collapsed="false">
      <c r="A157" s="16" t="str">
        <f aca="false">IF(Articles!A157="","",Articles!A157)</f>
        <v/>
      </c>
      <c r="B157" s="16" t="str">
        <f aca="false">IF(A157="","",Articles!B157)</f>
        <v/>
      </c>
      <c r="C157" s="17" t="str">
        <f aca="false">IF(A157="","",SUMIFS(Mouvements!$J$2:$J$5000,Mouvements!$D$2:$D$5000,A157,Mouvements!$F$2:$F$5000,C$4))</f>
        <v/>
      </c>
      <c r="D157" s="17" t="str">
        <f aca="false">IF(A157="","",SUMIFS(Mouvements!$J$2:$J$5000,Mouvements!$D$2:$D$5000,A157,Mouvements!$F$2:$F$5000,D$4))</f>
        <v/>
      </c>
      <c r="E157" s="31" t="str">
        <f aca="false">IF(A157="","",SUMIFS(Mouvements!$J$2:$J$5000,Mouvements!$D$2:$D$5000,A157))</f>
        <v/>
      </c>
      <c r="F157" s="17" t="str">
        <f aca="false">IF(A157="","",E157-C157-D157)</f>
        <v/>
      </c>
      <c r="G157" s="17" t="str">
        <f aca="false">IF(A157="","",SUMIFS(Commandes!$E$5:$E$1004,Commandes!$D$5:$D$1004,A157,Commandes!$G$5:$G$1004,"En cours"))</f>
        <v/>
      </c>
      <c r="H157" s="17" t="str">
        <f aca="false">IF(A157="","",E157+G157)</f>
        <v/>
      </c>
      <c r="I157" s="16" t="str">
        <f aca="false">IF(A157="","",Articles!F157)</f>
        <v/>
      </c>
      <c r="J157" s="32" t="str">
        <f aca="false">IF(A157="","",IF(E157&lt;=I157,IF(H157&lt;=I157,"Commander","Déjà commandé"),"OK"))</f>
        <v/>
      </c>
      <c r="K157" s="17" t="str">
        <f aca="false">IF(J157="Commander",Articles!G157,"")</f>
        <v/>
      </c>
      <c r="L157" s="33" t="str">
        <f aca="false">IF(A157="","",(SUMIFS(Mouvements!$H$2:$H$5000,Mouvements!$D$2:$D$5000,A157,Mouvements!$C$2:$C$5000,"Sortie")-SUMIFS(Mouvements!$H$2:$H$5000,Mouvements!$D$2:$D$5000,A157,Mouvements!$C$2:$C$5000,"Retour"))/Listes!$J$3)</f>
        <v/>
      </c>
      <c r="M157" s="34" t="str">
        <f aca="false">IF(OR(A157="",L157=""),"",IF(L157&gt;0,E157/L157,""))</f>
        <v/>
      </c>
      <c r="N157" s="35" t="str">
        <f aca="false">IF(A157="","",Articles!H157)</f>
        <v/>
      </c>
      <c r="O157" s="36" t="str">
        <f aca="false">IF(A157="","",E157*N157)</f>
        <v/>
      </c>
      <c r="P157" s="17" t="str">
        <f aca="false">IF(A157="","",IF(E157&lt;0,"Stock négatif : un mouvement manque",IF(F157&lt;&gt;0,"Stock sur un autre emplacement","")))</f>
        <v/>
      </c>
    </row>
    <row r="158" customFormat="false" ht="15" hidden="false" customHeight="false" outlineLevel="0" collapsed="false">
      <c r="A158" s="16" t="str">
        <f aca="false">IF(Articles!A158="","",Articles!A158)</f>
        <v/>
      </c>
      <c r="B158" s="16" t="str">
        <f aca="false">IF(A158="","",Articles!B158)</f>
        <v/>
      </c>
      <c r="C158" s="17" t="str">
        <f aca="false">IF(A158="","",SUMIFS(Mouvements!$J$2:$J$5000,Mouvements!$D$2:$D$5000,A158,Mouvements!$F$2:$F$5000,C$4))</f>
        <v/>
      </c>
      <c r="D158" s="17" t="str">
        <f aca="false">IF(A158="","",SUMIFS(Mouvements!$J$2:$J$5000,Mouvements!$D$2:$D$5000,A158,Mouvements!$F$2:$F$5000,D$4))</f>
        <v/>
      </c>
      <c r="E158" s="31" t="str">
        <f aca="false">IF(A158="","",SUMIFS(Mouvements!$J$2:$J$5000,Mouvements!$D$2:$D$5000,A158))</f>
        <v/>
      </c>
      <c r="F158" s="17" t="str">
        <f aca="false">IF(A158="","",E158-C158-D158)</f>
        <v/>
      </c>
      <c r="G158" s="17" t="str">
        <f aca="false">IF(A158="","",SUMIFS(Commandes!$E$5:$E$1004,Commandes!$D$5:$D$1004,A158,Commandes!$G$5:$G$1004,"En cours"))</f>
        <v/>
      </c>
      <c r="H158" s="17" t="str">
        <f aca="false">IF(A158="","",E158+G158)</f>
        <v/>
      </c>
      <c r="I158" s="16" t="str">
        <f aca="false">IF(A158="","",Articles!F158)</f>
        <v/>
      </c>
      <c r="J158" s="32" t="str">
        <f aca="false">IF(A158="","",IF(E158&lt;=I158,IF(H158&lt;=I158,"Commander","Déjà commandé"),"OK"))</f>
        <v/>
      </c>
      <c r="K158" s="17" t="str">
        <f aca="false">IF(J158="Commander",Articles!G158,"")</f>
        <v/>
      </c>
      <c r="L158" s="33" t="str">
        <f aca="false">IF(A158="","",(SUMIFS(Mouvements!$H$2:$H$5000,Mouvements!$D$2:$D$5000,A158,Mouvements!$C$2:$C$5000,"Sortie")-SUMIFS(Mouvements!$H$2:$H$5000,Mouvements!$D$2:$D$5000,A158,Mouvements!$C$2:$C$5000,"Retour"))/Listes!$J$3)</f>
        <v/>
      </c>
      <c r="M158" s="34" t="str">
        <f aca="false">IF(OR(A158="",L158=""),"",IF(L158&gt;0,E158/L158,""))</f>
        <v/>
      </c>
      <c r="N158" s="35" t="str">
        <f aca="false">IF(A158="","",Articles!H158)</f>
        <v/>
      </c>
      <c r="O158" s="36" t="str">
        <f aca="false">IF(A158="","",E158*N158)</f>
        <v/>
      </c>
      <c r="P158" s="17" t="str">
        <f aca="false">IF(A158="","",IF(E158&lt;0,"Stock négatif : un mouvement manque",IF(F158&lt;&gt;0,"Stock sur un autre emplacement","")))</f>
        <v/>
      </c>
    </row>
    <row r="159" customFormat="false" ht="15" hidden="false" customHeight="false" outlineLevel="0" collapsed="false">
      <c r="A159" s="16" t="str">
        <f aca="false">IF(Articles!A159="","",Articles!A159)</f>
        <v/>
      </c>
      <c r="B159" s="16" t="str">
        <f aca="false">IF(A159="","",Articles!B159)</f>
        <v/>
      </c>
      <c r="C159" s="17" t="str">
        <f aca="false">IF(A159="","",SUMIFS(Mouvements!$J$2:$J$5000,Mouvements!$D$2:$D$5000,A159,Mouvements!$F$2:$F$5000,C$4))</f>
        <v/>
      </c>
      <c r="D159" s="17" t="str">
        <f aca="false">IF(A159="","",SUMIFS(Mouvements!$J$2:$J$5000,Mouvements!$D$2:$D$5000,A159,Mouvements!$F$2:$F$5000,D$4))</f>
        <v/>
      </c>
      <c r="E159" s="31" t="str">
        <f aca="false">IF(A159="","",SUMIFS(Mouvements!$J$2:$J$5000,Mouvements!$D$2:$D$5000,A159))</f>
        <v/>
      </c>
      <c r="F159" s="17" t="str">
        <f aca="false">IF(A159="","",E159-C159-D159)</f>
        <v/>
      </c>
      <c r="G159" s="17" t="str">
        <f aca="false">IF(A159="","",SUMIFS(Commandes!$E$5:$E$1004,Commandes!$D$5:$D$1004,A159,Commandes!$G$5:$G$1004,"En cours"))</f>
        <v/>
      </c>
      <c r="H159" s="17" t="str">
        <f aca="false">IF(A159="","",E159+G159)</f>
        <v/>
      </c>
      <c r="I159" s="16" t="str">
        <f aca="false">IF(A159="","",Articles!F159)</f>
        <v/>
      </c>
      <c r="J159" s="32" t="str">
        <f aca="false">IF(A159="","",IF(E159&lt;=I159,IF(H159&lt;=I159,"Commander","Déjà commandé"),"OK"))</f>
        <v/>
      </c>
      <c r="K159" s="17" t="str">
        <f aca="false">IF(J159="Commander",Articles!G159,"")</f>
        <v/>
      </c>
      <c r="L159" s="33" t="str">
        <f aca="false">IF(A159="","",(SUMIFS(Mouvements!$H$2:$H$5000,Mouvements!$D$2:$D$5000,A159,Mouvements!$C$2:$C$5000,"Sortie")-SUMIFS(Mouvements!$H$2:$H$5000,Mouvements!$D$2:$D$5000,A159,Mouvements!$C$2:$C$5000,"Retour"))/Listes!$J$3)</f>
        <v/>
      </c>
      <c r="M159" s="34" t="str">
        <f aca="false">IF(OR(A159="",L159=""),"",IF(L159&gt;0,E159/L159,""))</f>
        <v/>
      </c>
      <c r="N159" s="35" t="str">
        <f aca="false">IF(A159="","",Articles!H159)</f>
        <v/>
      </c>
      <c r="O159" s="36" t="str">
        <f aca="false">IF(A159="","",E159*N159)</f>
        <v/>
      </c>
      <c r="P159" s="17" t="str">
        <f aca="false">IF(A159="","",IF(E159&lt;0,"Stock négatif : un mouvement manque",IF(F159&lt;&gt;0,"Stock sur un autre emplacement","")))</f>
        <v/>
      </c>
    </row>
    <row r="160" customFormat="false" ht="15" hidden="false" customHeight="false" outlineLevel="0" collapsed="false">
      <c r="A160" s="16" t="str">
        <f aca="false">IF(Articles!A160="","",Articles!A160)</f>
        <v/>
      </c>
      <c r="B160" s="16" t="str">
        <f aca="false">IF(A160="","",Articles!B160)</f>
        <v/>
      </c>
      <c r="C160" s="17" t="str">
        <f aca="false">IF(A160="","",SUMIFS(Mouvements!$J$2:$J$5000,Mouvements!$D$2:$D$5000,A160,Mouvements!$F$2:$F$5000,C$4))</f>
        <v/>
      </c>
      <c r="D160" s="17" t="str">
        <f aca="false">IF(A160="","",SUMIFS(Mouvements!$J$2:$J$5000,Mouvements!$D$2:$D$5000,A160,Mouvements!$F$2:$F$5000,D$4))</f>
        <v/>
      </c>
      <c r="E160" s="31" t="str">
        <f aca="false">IF(A160="","",SUMIFS(Mouvements!$J$2:$J$5000,Mouvements!$D$2:$D$5000,A160))</f>
        <v/>
      </c>
      <c r="F160" s="17" t="str">
        <f aca="false">IF(A160="","",E160-C160-D160)</f>
        <v/>
      </c>
      <c r="G160" s="17" t="str">
        <f aca="false">IF(A160="","",SUMIFS(Commandes!$E$5:$E$1004,Commandes!$D$5:$D$1004,A160,Commandes!$G$5:$G$1004,"En cours"))</f>
        <v/>
      </c>
      <c r="H160" s="17" t="str">
        <f aca="false">IF(A160="","",E160+G160)</f>
        <v/>
      </c>
      <c r="I160" s="16" t="str">
        <f aca="false">IF(A160="","",Articles!F160)</f>
        <v/>
      </c>
      <c r="J160" s="32" t="str">
        <f aca="false">IF(A160="","",IF(E160&lt;=I160,IF(H160&lt;=I160,"Commander","Déjà commandé"),"OK"))</f>
        <v/>
      </c>
      <c r="K160" s="17" t="str">
        <f aca="false">IF(J160="Commander",Articles!G160,"")</f>
        <v/>
      </c>
      <c r="L160" s="33" t="str">
        <f aca="false">IF(A160="","",(SUMIFS(Mouvements!$H$2:$H$5000,Mouvements!$D$2:$D$5000,A160,Mouvements!$C$2:$C$5000,"Sortie")-SUMIFS(Mouvements!$H$2:$H$5000,Mouvements!$D$2:$D$5000,A160,Mouvements!$C$2:$C$5000,"Retour"))/Listes!$J$3)</f>
        <v/>
      </c>
      <c r="M160" s="34" t="str">
        <f aca="false">IF(OR(A160="",L160=""),"",IF(L160&gt;0,E160/L160,""))</f>
        <v/>
      </c>
      <c r="N160" s="35" t="str">
        <f aca="false">IF(A160="","",Articles!H160)</f>
        <v/>
      </c>
      <c r="O160" s="36" t="str">
        <f aca="false">IF(A160="","",E160*N160)</f>
        <v/>
      </c>
      <c r="P160" s="17" t="str">
        <f aca="false">IF(A160="","",IF(E160&lt;0,"Stock négatif : un mouvement manque",IF(F160&lt;&gt;0,"Stock sur un autre emplacement","")))</f>
        <v/>
      </c>
    </row>
    <row r="161" customFormat="false" ht="15" hidden="false" customHeight="false" outlineLevel="0" collapsed="false">
      <c r="A161" s="16" t="str">
        <f aca="false">IF(Articles!A161="","",Articles!A161)</f>
        <v/>
      </c>
      <c r="B161" s="16" t="str">
        <f aca="false">IF(A161="","",Articles!B161)</f>
        <v/>
      </c>
      <c r="C161" s="17" t="str">
        <f aca="false">IF(A161="","",SUMIFS(Mouvements!$J$2:$J$5000,Mouvements!$D$2:$D$5000,A161,Mouvements!$F$2:$F$5000,C$4))</f>
        <v/>
      </c>
      <c r="D161" s="17" t="str">
        <f aca="false">IF(A161="","",SUMIFS(Mouvements!$J$2:$J$5000,Mouvements!$D$2:$D$5000,A161,Mouvements!$F$2:$F$5000,D$4))</f>
        <v/>
      </c>
      <c r="E161" s="31" t="str">
        <f aca="false">IF(A161="","",SUMIFS(Mouvements!$J$2:$J$5000,Mouvements!$D$2:$D$5000,A161))</f>
        <v/>
      </c>
      <c r="F161" s="17" t="str">
        <f aca="false">IF(A161="","",E161-C161-D161)</f>
        <v/>
      </c>
      <c r="G161" s="17" t="str">
        <f aca="false">IF(A161="","",SUMIFS(Commandes!$E$5:$E$1004,Commandes!$D$5:$D$1004,A161,Commandes!$G$5:$G$1004,"En cours"))</f>
        <v/>
      </c>
      <c r="H161" s="17" t="str">
        <f aca="false">IF(A161="","",E161+G161)</f>
        <v/>
      </c>
      <c r="I161" s="16" t="str">
        <f aca="false">IF(A161="","",Articles!F161)</f>
        <v/>
      </c>
      <c r="J161" s="32" t="str">
        <f aca="false">IF(A161="","",IF(E161&lt;=I161,IF(H161&lt;=I161,"Commander","Déjà commandé"),"OK"))</f>
        <v/>
      </c>
      <c r="K161" s="17" t="str">
        <f aca="false">IF(J161="Commander",Articles!G161,"")</f>
        <v/>
      </c>
      <c r="L161" s="33" t="str">
        <f aca="false">IF(A161="","",(SUMIFS(Mouvements!$H$2:$H$5000,Mouvements!$D$2:$D$5000,A161,Mouvements!$C$2:$C$5000,"Sortie")-SUMIFS(Mouvements!$H$2:$H$5000,Mouvements!$D$2:$D$5000,A161,Mouvements!$C$2:$C$5000,"Retour"))/Listes!$J$3)</f>
        <v/>
      </c>
      <c r="M161" s="34" t="str">
        <f aca="false">IF(OR(A161="",L161=""),"",IF(L161&gt;0,E161/L161,""))</f>
        <v/>
      </c>
      <c r="N161" s="35" t="str">
        <f aca="false">IF(A161="","",Articles!H161)</f>
        <v/>
      </c>
      <c r="O161" s="36" t="str">
        <f aca="false">IF(A161="","",E161*N161)</f>
        <v/>
      </c>
      <c r="P161" s="17" t="str">
        <f aca="false">IF(A161="","",IF(E161&lt;0,"Stock négatif : un mouvement manque",IF(F161&lt;&gt;0,"Stock sur un autre emplacement","")))</f>
        <v/>
      </c>
    </row>
    <row r="162" customFormat="false" ht="15" hidden="false" customHeight="false" outlineLevel="0" collapsed="false">
      <c r="A162" s="16" t="str">
        <f aca="false">IF(Articles!A162="","",Articles!A162)</f>
        <v/>
      </c>
      <c r="B162" s="16" t="str">
        <f aca="false">IF(A162="","",Articles!B162)</f>
        <v/>
      </c>
      <c r="C162" s="17" t="str">
        <f aca="false">IF(A162="","",SUMIFS(Mouvements!$J$2:$J$5000,Mouvements!$D$2:$D$5000,A162,Mouvements!$F$2:$F$5000,C$4))</f>
        <v/>
      </c>
      <c r="D162" s="17" t="str">
        <f aca="false">IF(A162="","",SUMIFS(Mouvements!$J$2:$J$5000,Mouvements!$D$2:$D$5000,A162,Mouvements!$F$2:$F$5000,D$4))</f>
        <v/>
      </c>
      <c r="E162" s="31" t="str">
        <f aca="false">IF(A162="","",SUMIFS(Mouvements!$J$2:$J$5000,Mouvements!$D$2:$D$5000,A162))</f>
        <v/>
      </c>
      <c r="F162" s="17" t="str">
        <f aca="false">IF(A162="","",E162-C162-D162)</f>
        <v/>
      </c>
      <c r="G162" s="17" t="str">
        <f aca="false">IF(A162="","",SUMIFS(Commandes!$E$5:$E$1004,Commandes!$D$5:$D$1004,A162,Commandes!$G$5:$G$1004,"En cours"))</f>
        <v/>
      </c>
      <c r="H162" s="17" t="str">
        <f aca="false">IF(A162="","",E162+G162)</f>
        <v/>
      </c>
      <c r="I162" s="16" t="str">
        <f aca="false">IF(A162="","",Articles!F162)</f>
        <v/>
      </c>
      <c r="J162" s="32" t="str">
        <f aca="false">IF(A162="","",IF(E162&lt;=I162,IF(H162&lt;=I162,"Commander","Déjà commandé"),"OK"))</f>
        <v/>
      </c>
      <c r="K162" s="17" t="str">
        <f aca="false">IF(J162="Commander",Articles!G162,"")</f>
        <v/>
      </c>
      <c r="L162" s="33" t="str">
        <f aca="false">IF(A162="","",(SUMIFS(Mouvements!$H$2:$H$5000,Mouvements!$D$2:$D$5000,A162,Mouvements!$C$2:$C$5000,"Sortie")-SUMIFS(Mouvements!$H$2:$H$5000,Mouvements!$D$2:$D$5000,A162,Mouvements!$C$2:$C$5000,"Retour"))/Listes!$J$3)</f>
        <v/>
      </c>
      <c r="M162" s="34" t="str">
        <f aca="false">IF(OR(A162="",L162=""),"",IF(L162&gt;0,E162/L162,""))</f>
        <v/>
      </c>
      <c r="N162" s="35" t="str">
        <f aca="false">IF(A162="","",Articles!H162)</f>
        <v/>
      </c>
      <c r="O162" s="36" t="str">
        <f aca="false">IF(A162="","",E162*N162)</f>
        <v/>
      </c>
      <c r="P162" s="17" t="str">
        <f aca="false">IF(A162="","",IF(E162&lt;0,"Stock négatif : un mouvement manque",IF(F162&lt;&gt;0,"Stock sur un autre emplacement","")))</f>
        <v/>
      </c>
    </row>
    <row r="163" customFormat="false" ht="15" hidden="false" customHeight="false" outlineLevel="0" collapsed="false">
      <c r="A163" s="16" t="str">
        <f aca="false">IF(Articles!A163="","",Articles!A163)</f>
        <v/>
      </c>
      <c r="B163" s="16" t="str">
        <f aca="false">IF(A163="","",Articles!B163)</f>
        <v/>
      </c>
      <c r="C163" s="17" t="str">
        <f aca="false">IF(A163="","",SUMIFS(Mouvements!$J$2:$J$5000,Mouvements!$D$2:$D$5000,A163,Mouvements!$F$2:$F$5000,C$4))</f>
        <v/>
      </c>
      <c r="D163" s="17" t="str">
        <f aca="false">IF(A163="","",SUMIFS(Mouvements!$J$2:$J$5000,Mouvements!$D$2:$D$5000,A163,Mouvements!$F$2:$F$5000,D$4))</f>
        <v/>
      </c>
      <c r="E163" s="31" t="str">
        <f aca="false">IF(A163="","",SUMIFS(Mouvements!$J$2:$J$5000,Mouvements!$D$2:$D$5000,A163))</f>
        <v/>
      </c>
      <c r="F163" s="17" t="str">
        <f aca="false">IF(A163="","",E163-C163-D163)</f>
        <v/>
      </c>
      <c r="G163" s="17" t="str">
        <f aca="false">IF(A163="","",SUMIFS(Commandes!$E$5:$E$1004,Commandes!$D$5:$D$1004,A163,Commandes!$G$5:$G$1004,"En cours"))</f>
        <v/>
      </c>
      <c r="H163" s="17" t="str">
        <f aca="false">IF(A163="","",E163+G163)</f>
        <v/>
      </c>
      <c r="I163" s="16" t="str">
        <f aca="false">IF(A163="","",Articles!F163)</f>
        <v/>
      </c>
      <c r="J163" s="32" t="str">
        <f aca="false">IF(A163="","",IF(E163&lt;=I163,IF(H163&lt;=I163,"Commander","Déjà commandé"),"OK"))</f>
        <v/>
      </c>
      <c r="K163" s="17" t="str">
        <f aca="false">IF(J163="Commander",Articles!G163,"")</f>
        <v/>
      </c>
      <c r="L163" s="33" t="str">
        <f aca="false">IF(A163="","",(SUMIFS(Mouvements!$H$2:$H$5000,Mouvements!$D$2:$D$5000,A163,Mouvements!$C$2:$C$5000,"Sortie")-SUMIFS(Mouvements!$H$2:$H$5000,Mouvements!$D$2:$D$5000,A163,Mouvements!$C$2:$C$5000,"Retour"))/Listes!$J$3)</f>
        <v/>
      </c>
      <c r="M163" s="34" t="str">
        <f aca="false">IF(OR(A163="",L163=""),"",IF(L163&gt;0,E163/L163,""))</f>
        <v/>
      </c>
      <c r="N163" s="35" t="str">
        <f aca="false">IF(A163="","",Articles!H163)</f>
        <v/>
      </c>
      <c r="O163" s="36" t="str">
        <f aca="false">IF(A163="","",E163*N163)</f>
        <v/>
      </c>
      <c r="P163" s="17" t="str">
        <f aca="false">IF(A163="","",IF(E163&lt;0,"Stock négatif : un mouvement manque",IF(F163&lt;&gt;0,"Stock sur un autre emplacement","")))</f>
        <v/>
      </c>
    </row>
    <row r="164" customFormat="false" ht="15" hidden="false" customHeight="false" outlineLevel="0" collapsed="false">
      <c r="A164" s="16" t="str">
        <f aca="false">IF(Articles!A164="","",Articles!A164)</f>
        <v/>
      </c>
      <c r="B164" s="16" t="str">
        <f aca="false">IF(A164="","",Articles!B164)</f>
        <v/>
      </c>
      <c r="C164" s="17" t="str">
        <f aca="false">IF(A164="","",SUMIFS(Mouvements!$J$2:$J$5000,Mouvements!$D$2:$D$5000,A164,Mouvements!$F$2:$F$5000,C$4))</f>
        <v/>
      </c>
      <c r="D164" s="17" t="str">
        <f aca="false">IF(A164="","",SUMIFS(Mouvements!$J$2:$J$5000,Mouvements!$D$2:$D$5000,A164,Mouvements!$F$2:$F$5000,D$4))</f>
        <v/>
      </c>
      <c r="E164" s="31" t="str">
        <f aca="false">IF(A164="","",SUMIFS(Mouvements!$J$2:$J$5000,Mouvements!$D$2:$D$5000,A164))</f>
        <v/>
      </c>
      <c r="F164" s="17" t="str">
        <f aca="false">IF(A164="","",E164-C164-D164)</f>
        <v/>
      </c>
      <c r="G164" s="17" t="str">
        <f aca="false">IF(A164="","",SUMIFS(Commandes!$E$5:$E$1004,Commandes!$D$5:$D$1004,A164,Commandes!$G$5:$G$1004,"En cours"))</f>
        <v/>
      </c>
      <c r="H164" s="17" t="str">
        <f aca="false">IF(A164="","",E164+G164)</f>
        <v/>
      </c>
      <c r="I164" s="16" t="str">
        <f aca="false">IF(A164="","",Articles!F164)</f>
        <v/>
      </c>
      <c r="J164" s="32" t="str">
        <f aca="false">IF(A164="","",IF(E164&lt;=I164,IF(H164&lt;=I164,"Commander","Déjà commandé"),"OK"))</f>
        <v/>
      </c>
      <c r="K164" s="17" t="str">
        <f aca="false">IF(J164="Commander",Articles!G164,"")</f>
        <v/>
      </c>
      <c r="L164" s="33" t="str">
        <f aca="false">IF(A164="","",(SUMIFS(Mouvements!$H$2:$H$5000,Mouvements!$D$2:$D$5000,A164,Mouvements!$C$2:$C$5000,"Sortie")-SUMIFS(Mouvements!$H$2:$H$5000,Mouvements!$D$2:$D$5000,A164,Mouvements!$C$2:$C$5000,"Retour"))/Listes!$J$3)</f>
        <v/>
      </c>
      <c r="M164" s="34" t="str">
        <f aca="false">IF(OR(A164="",L164=""),"",IF(L164&gt;0,E164/L164,""))</f>
        <v/>
      </c>
      <c r="N164" s="35" t="str">
        <f aca="false">IF(A164="","",Articles!H164)</f>
        <v/>
      </c>
      <c r="O164" s="36" t="str">
        <f aca="false">IF(A164="","",E164*N164)</f>
        <v/>
      </c>
      <c r="P164" s="17" t="str">
        <f aca="false">IF(A164="","",IF(E164&lt;0,"Stock négatif : un mouvement manque",IF(F164&lt;&gt;0,"Stock sur un autre emplacement","")))</f>
        <v/>
      </c>
    </row>
    <row r="165" customFormat="false" ht="15" hidden="false" customHeight="false" outlineLevel="0" collapsed="false">
      <c r="A165" s="16" t="str">
        <f aca="false">IF(Articles!A165="","",Articles!A165)</f>
        <v/>
      </c>
      <c r="B165" s="16" t="str">
        <f aca="false">IF(A165="","",Articles!B165)</f>
        <v/>
      </c>
      <c r="C165" s="17" t="str">
        <f aca="false">IF(A165="","",SUMIFS(Mouvements!$J$2:$J$5000,Mouvements!$D$2:$D$5000,A165,Mouvements!$F$2:$F$5000,C$4))</f>
        <v/>
      </c>
      <c r="D165" s="17" t="str">
        <f aca="false">IF(A165="","",SUMIFS(Mouvements!$J$2:$J$5000,Mouvements!$D$2:$D$5000,A165,Mouvements!$F$2:$F$5000,D$4))</f>
        <v/>
      </c>
      <c r="E165" s="31" t="str">
        <f aca="false">IF(A165="","",SUMIFS(Mouvements!$J$2:$J$5000,Mouvements!$D$2:$D$5000,A165))</f>
        <v/>
      </c>
      <c r="F165" s="17" t="str">
        <f aca="false">IF(A165="","",E165-C165-D165)</f>
        <v/>
      </c>
      <c r="G165" s="17" t="str">
        <f aca="false">IF(A165="","",SUMIFS(Commandes!$E$5:$E$1004,Commandes!$D$5:$D$1004,A165,Commandes!$G$5:$G$1004,"En cours"))</f>
        <v/>
      </c>
      <c r="H165" s="17" t="str">
        <f aca="false">IF(A165="","",E165+G165)</f>
        <v/>
      </c>
      <c r="I165" s="16" t="str">
        <f aca="false">IF(A165="","",Articles!F165)</f>
        <v/>
      </c>
      <c r="J165" s="32" t="str">
        <f aca="false">IF(A165="","",IF(E165&lt;=I165,IF(H165&lt;=I165,"Commander","Déjà commandé"),"OK"))</f>
        <v/>
      </c>
      <c r="K165" s="17" t="str">
        <f aca="false">IF(J165="Commander",Articles!G165,"")</f>
        <v/>
      </c>
      <c r="L165" s="33" t="str">
        <f aca="false">IF(A165="","",(SUMIFS(Mouvements!$H$2:$H$5000,Mouvements!$D$2:$D$5000,A165,Mouvements!$C$2:$C$5000,"Sortie")-SUMIFS(Mouvements!$H$2:$H$5000,Mouvements!$D$2:$D$5000,A165,Mouvements!$C$2:$C$5000,"Retour"))/Listes!$J$3)</f>
        <v/>
      </c>
      <c r="M165" s="34" t="str">
        <f aca="false">IF(OR(A165="",L165=""),"",IF(L165&gt;0,E165/L165,""))</f>
        <v/>
      </c>
      <c r="N165" s="35" t="str">
        <f aca="false">IF(A165="","",Articles!H165)</f>
        <v/>
      </c>
      <c r="O165" s="36" t="str">
        <f aca="false">IF(A165="","",E165*N165)</f>
        <v/>
      </c>
      <c r="P165" s="17" t="str">
        <f aca="false">IF(A165="","",IF(E165&lt;0,"Stock négatif : un mouvement manque",IF(F165&lt;&gt;0,"Stock sur un autre emplacement","")))</f>
        <v/>
      </c>
    </row>
    <row r="166" customFormat="false" ht="15" hidden="false" customHeight="false" outlineLevel="0" collapsed="false">
      <c r="A166" s="16" t="str">
        <f aca="false">IF(Articles!A166="","",Articles!A166)</f>
        <v/>
      </c>
      <c r="B166" s="16" t="str">
        <f aca="false">IF(A166="","",Articles!B166)</f>
        <v/>
      </c>
      <c r="C166" s="17" t="str">
        <f aca="false">IF(A166="","",SUMIFS(Mouvements!$J$2:$J$5000,Mouvements!$D$2:$D$5000,A166,Mouvements!$F$2:$F$5000,C$4))</f>
        <v/>
      </c>
      <c r="D166" s="17" t="str">
        <f aca="false">IF(A166="","",SUMIFS(Mouvements!$J$2:$J$5000,Mouvements!$D$2:$D$5000,A166,Mouvements!$F$2:$F$5000,D$4))</f>
        <v/>
      </c>
      <c r="E166" s="31" t="str">
        <f aca="false">IF(A166="","",SUMIFS(Mouvements!$J$2:$J$5000,Mouvements!$D$2:$D$5000,A166))</f>
        <v/>
      </c>
      <c r="F166" s="17" t="str">
        <f aca="false">IF(A166="","",E166-C166-D166)</f>
        <v/>
      </c>
      <c r="G166" s="17" t="str">
        <f aca="false">IF(A166="","",SUMIFS(Commandes!$E$5:$E$1004,Commandes!$D$5:$D$1004,A166,Commandes!$G$5:$G$1004,"En cours"))</f>
        <v/>
      </c>
      <c r="H166" s="17" t="str">
        <f aca="false">IF(A166="","",E166+G166)</f>
        <v/>
      </c>
      <c r="I166" s="16" t="str">
        <f aca="false">IF(A166="","",Articles!F166)</f>
        <v/>
      </c>
      <c r="J166" s="32" t="str">
        <f aca="false">IF(A166="","",IF(E166&lt;=I166,IF(H166&lt;=I166,"Commander","Déjà commandé"),"OK"))</f>
        <v/>
      </c>
      <c r="K166" s="17" t="str">
        <f aca="false">IF(J166="Commander",Articles!G166,"")</f>
        <v/>
      </c>
      <c r="L166" s="33" t="str">
        <f aca="false">IF(A166="","",(SUMIFS(Mouvements!$H$2:$H$5000,Mouvements!$D$2:$D$5000,A166,Mouvements!$C$2:$C$5000,"Sortie")-SUMIFS(Mouvements!$H$2:$H$5000,Mouvements!$D$2:$D$5000,A166,Mouvements!$C$2:$C$5000,"Retour"))/Listes!$J$3)</f>
        <v/>
      </c>
      <c r="M166" s="34" t="str">
        <f aca="false">IF(OR(A166="",L166=""),"",IF(L166&gt;0,E166/L166,""))</f>
        <v/>
      </c>
      <c r="N166" s="35" t="str">
        <f aca="false">IF(A166="","",Articles!H166)</f>
        <v/>
      </c>
      <c r="O166" s="36" t="str">
        <f aca="false">IF(A166="","",E166*N166)</f>
        <v/>
      </c>
      <c r="P166" s="17" t="str">
        <f aca="false">IF(A166="","",IF(E166&lt;0,"Stock négatif : un mouvement manque",IF(F166&lt;&gt;0,"Stock sur un autre emplacement","")))</f>
        <v/>
      </c>
    </row>
    <row r="167" customFormat="false" ht="15" hidden="false" customHeight="false" outlineLevel="0" collapsed="false">
      <c r="A167" s="16" t="str">
        <f aca="false">IF(Articles!A167="","",Articles!A167)</f>
        <v/>
      </c>
      <c r="B167" s="16" t="str">
        <f aca="false">IF(A167="","",Articles!B167)</f>
        <v/>
      </c>
      <c r="C167" s="17" t="str">
        <f aca="false">IF(A167="","",SUMIFS(Mouvements!$J$2:$J$5000,Mouvements!$D$2:$D$5000,A167,Mouvements!$F$2:$F$5000,C$4))</f>
        <v/>
      </c>
      <c r="D167" s="17" t="str">
        <f aca="false">IF(A167="","",SUMIFS(Mouvements!$J$2:$J$5000,Mouvements!$D$2:$D$5000,A167,Mouvements!$F$2:$F$5000,D$4))</f>
        <v/>
      </c>
      <c r="E167" s="31" t="str">
        <f aca="false">IF(A167="","",SUMIFS(Mouvements!$J$2:$J$5000,Mouvements!$D$2:$D$5000,A167))</f>
        <v/>
      </c>
      <c r="F167" s="17" t="str">
        <f aca="false">IF(A167="","",E167-C167-D167)</f>
        <v/>
      </c>
      <c r="G167" s="17" t="str">
        <f aca="false">IF(A167="","",SUMIFS(Commandes!$E$5:$E$1004,Commandes!$D$5:$D$1004,A167,Commandes!$G$5:$G$1004,"En cours"))</f>
        <v/>
      </c>
      <c r="H167" s="17" t="str">
        <f aca="false">IF(A167="","",E167+G167)</f>
        <v/>
      </c>
      <c r="I167" s="16" t="str">
        <f aca="false">IF(A167="","",Articles!F167)</f>
        <v/>
      </c>
      <c r="J167" s="32" t="str">
        <f aca="false">IF(A167="","",IF(E167&lt;=I167,IF(H167&lt;=I167,"Commander","Déjà commandé"),"OK"))</f>
        <v/>
      </c>
      <c r="K167" s="17" t="str">
        <f aca="false">IF(J167="Commander",Articles!G167,"")</f>
        <v/>
      </c>
      <c r="L167" s="33" t="str">
        <f aca="false">IF(A167="","",(SUMIFS(Mouvements!$H$2:$H$5000,Mouvements!$D$2:$D$5000,A167,Mouvements!$C$2:$C$5000,"Sortie")-SUMIFS(Mouvements!$H$2:$H$5000,Mouvements!$D$2:$D$5000,A167,Mouvements!$C$2:$C$5000,"Retour"))/Listes!$J$3)</f>
        <v/>
      </c>
      <c r="M167" s="34" t="str">
        <f aca="false">IF(OR(A167="",L167=""),"",IF(L167&gt;0,E167/L167,""))</f>
        <v/>
      </c>
      <c r="N167" s="35" t="str">
        <f aca="false">IF(A167="","",Articles!H167)</f>
        <v/>
      </c>
      <c r="O167" s="36" t="str">
        <f aca="false">IF(A167="","",E167*N167)</f>
        <v/>
      </c>
      <c r="P167" s="17" t="str">
        <f aca="false">IF(A167="","",IF(E167&lt;0,"Stock négatif : un mouvement manque",IF(F167&lt;&gt;0,"Stock sur un autre emplacement","")))</f>
        <v/>
      </c>
    </row>
    <row r="168" customFormat="false" ht="15" hidden="false" customHeight="false" outlineLevel="0" collapsed="false">
      <c r="A168" s="16" t="str">
        <f aca="false">IF(Articles!A168="","",Articles!A168)</f>
        <v/>
      </c>
      <c r="B168" s="16" t="str">
        <f aca="false">IF(A168="","",Articles!B168)</f>
        <v/>
      </c>
      <c r="C168" s="17" t="str">
        <f aca="false">IF(A168="","",SUMIFS(Mouvements!$J$2:$J$5000,Mouvements!$D$2:$D$5000,A168,Mouvements!$F$2:$F$5000,C$4))</f>
        <v/>
      </c>
      <c r="D168" s="17" t="str">
        <f aca="false">IF(A168="","",SUMIFS(Mouvements!$J$2:$J$5000,Mouvements!$D$2:$D$5000,A168,Mouvements!$F$2:$F$5000,D$4))</f>
        <v/>
      </c>
      <c r="E168" s="31" t="str">
        <f aca="false">IF(A168="","",SUMIFS(Mouvements!$J$2:$J$5000,Mouvements!$D$2:$D$5000,A168))</f>
        <v/>
      </c>
      <c r="F168" s="17" t="str">
        <f aca="false">IF(A168="","",E168-C168-D168)</f>
        <v/>
      </c>
      <c r="G168" s="17" t="str">
        <f aca="false">IF(A168="","",SUMIFS(Commandes!$E$5:$E$1004,Commandes!$D$5:$D$1004,A168,Commandes!$G$5:$G$1004,"En cours"))</f>
        <v/>
      </c>
      <c r="H168" s="17" t="str">
        <f aca="false">IF(A168="","",E168+G168)</f>
        <v/>
      </c>
      <c r="I168" s="16" t="str">
        <f aca="false">IF(A168="","",Articles!F168)</f>
        <v/>
      </c>
      <c r="J168" s="32" t="str">
        <f aca="false">IF(A168="","",IF(E168&lt;=I168,IF(H168&lt;=I168,"Commander","Déjà commandé"),"OK"))</f>
        <v/>
      </c>
      <c r="K168" s="17" t="str">
        <f aca="false">IF(J168="Commander",Articles!G168,"")</f>
        <v/>
      </c>
      <c r="L168" s="33" t="str">
        <f aca="false">IF(A168="","",(SUMIFS(Mouvements!$H$2:$H$5000,Mouvements!$D$2:$D$5000,A168,Mouvements!$C$2:$C$5000,"Sortie")-SUMIFS(Mouvements!$H$2:$H$5000,Mouvements!$D$2:$D$5000,A168,Mouvements!$C$2:$C$5000,"Retour"))/Listes!$J$3)</f>
        <v/>
      </c>
      <c r="M168" s="34" t="str">
        <f aca="false">IF(OR(A168="",L168=""),"",IF(L168&gt;0,E168/L168,""))</f>
        <v/>
      </c>
      <c r="N168" s="35" t="str">
        <f aca="false">IF(A168="","",Articles!H168)</f>
        <v/>
      </c>
      <c r="O168" s="36" t="str">
        <f aca="false">IF(A168="","",E168*N168)</f>
        <v/>
      </c>
      <c r="P168" s="17" t="str">
        <f aca="false">IF(A168="","",IF(E168&lt;0,"Stock négatif : un mouvement manque",IF(F168&lt;&gt;0,"Stock sur un autre emplacement","")))</f>
        <v/>
      </c>
    </row>
    <row r="169" customFormat="false" ht="15" hidden="false" customHeight="false" outlineLevel="0" collapsed="false">
      <c r="A169" s="16" t="str">
        <f aca="false">IF(Articles!A169="","",Articles!A169)</f>
        <v/>
      </c>
      <c r="B169" s="16" t="str">
        <f aca="false">IF(A169="","",Articles!B169)</f>
        <v/>
      </c>
      <c r="C169" s="17" t="str">
        <f aca="false">IF(A169="","",SUMIFS(Mouvements!$J$2:$J$5000,Mouvements!$D$2:$D$5000,A169,Mouvements!$F$2:$F$5000,C$4))</f>
        <v/>
      </c>
      <c r="D169" s="17" t="str">
        <f aca="false">IF(A169="","",SUMIFS(Mouvements!$J$2:$J$5000,Mouvements!$D$2:$D$5000,A169,Mouvements!$F$2:$F$5000,D$4))</f>
        <v/>
      </c>
      <c r="E169" s="31" t="str">
        <f aca="false">IF(A169="","",SUMIFS(Mouvements!$J$2:$J$5000,Mouvements!$D$2:$D$5000,A169))</f>
        <v/>
      </c>
      <c r="F169" s="17" t="str">
        <f aca="false">IF(A169="","",E169-C169-D169)</f>
        <v/>
      </c>
      <c r="G169" s="17" t="str">
        <f aca="false">IF(A169="","",SUMIFS(Commandes!$E$5:$E$1004,Commandes!$D$5:$D$1004,A169,Commandes!$G$5:$G$1004,"En cours"))</f>
        <v/>
      </c>
      <c r="H169" s="17" t="str">
        <f aca="false">IF(A169="","",E169+G169)</f>
        <v/>
      </c>
      <c r="I169" s="16" t="str">
        <f aca="false">IF(A169="","",Articles!F169)</f>
        <v/>
      </c>
      <c r="J169" s="32" t="str">
        <f aca="false">IF(A169="","",IF(E169&lt;=I169,IF(H169&lt;=I169,"Commander","Déjà commandé"),"OK"))</f>
        <v/>
      </c>
      <c r="K169" s="17" t="str">
        <f aca="false">IF(J169="Commander",Articles!G169,"")</f>
        <v/>
      </c>
      <c r="L169" s="33" t="str">
        <f aca="false">IF(A169="","",(SUMIFS(Mouvements!$H$2:$H$5000,Mouvements!$D$2:$D$5000,A169,Mouvements!$C$2:$C$5000,"Sortie")-SUMIFS(Mouvements!$H$2:$H$5000,Mouvements!$D$2:$D$5000,A169,Mouvements!$C$2:$C$5000,"Retour"))/Listes!$J$3)</f>
        <v/>
      </c>
      <c r="M169" s="34" t="str">
        <f aca="false">IF(OR(A169="",L169=""),"",IF(L169&gt;0,E169/L169,""))</f>
        <v/>
      </c>
      <c r="N169" s="35" t="str">
        <f aca="false">IF(A169="","",Articles!H169)</f>
        <v/>
      </c>
      <c r="O169" s="36" t="str">
        <f aca="false">IF(A169="","",E169*N169)</f>
        <v/>
      </c>
      <c r="P169" s="17" t="str">
        <f aca="false">IF(A169="","",IF(E169&lt;0,"Stock négatif : un mouvement manque",IF(F169&lt;&gt;0,"Stock sur un autre emplacement","")))</f>
        <v/>
      </c>
    </row>
    <row r="170" customFormat="false" ht="15" hidden="false" customHeight="false" outlineLevel="0" collapsed="false">
      <c r="A170" s="16" t="str">
        <f aca="false">IF(Articles!A170="","",Articles!A170)</f>
        <v/>
      </c>
      <c r="B170" s="16" t="str">
        <f aca="false">IF(A170="","",Articles!B170)</f>
        <v/>
      </c>
      <c r="C170" s="17" t="str">
        <f aca="false">IF(A170="","",SUMIFS(Mouvements!$J$2:$J$5000,Mouvements!$D$2:$D$5000,A170,Mouvements!$F$2:$F$5000,C$4))</f>
        <v/>
      </c>
      <c r="D170" s="17" t="str">
        <f aca="false">IF(A170="","",SUMIFS(Mouvements!$J$2:$J$5000,Mouvements!$D$2:$D$5000,A170,Mouvements!$F$2:$F$5000,D$4))</f>
        <v/>
      </c>
      <c r="E170" s="31" t="str">
        <f aca="false">IF(A170="","",SUMIFS(Mouvements!$J$2:$J$5000,Mouvements!$D$2:$D$5000,A170))</f>
        <v/>
      </c>
      <c r="F170" s="17" t="str">
        <f aca="false">IF(A170="","",E170-C170-D170)</f>
        <v/>
      </c>
      <c r="G170" s="17" t="str">
        <f aca="false">IF(A170="","",SUMIFS(Commandes!$E$5:$E$1004,Commandes!$D$5:$D$1004,A170,Commandes!$G$5:$G$1004,"En cours"))</f>
        <v/>
      </c>
      <c r="H170" s="17" t="str">
        <f aca="false">IF(A170="","",E170+G170)</f>
        <v/>
      </c>
      <c r="I170" s="16" t="str">
        <f aca="false">IF(A170="","",Articles!F170)</f>
        <v/>
      </c>
      <c r="J170" s="32" t="str">
        <f aca="false">IF(A170="","",IF(E170&lt;=I170,IF(H170&lt;=I170,"Commander","Déjà commandé"),"OK"))</f>
        <v/>
      </c>
      <c r="K170" s="17" t="str">
        <f aca="false">IF(J170="Commander",Articles!G170,"")</f>
        <v/>
      </c>
      <c r="L170" s="33" t="str">
        <f aca="false">IF(A170="","",(SUMIFS(Mouvements!$H$2:$H$5000,Mouvements!$D$2:$D$5000,A170,Mouvements!$C$2:$C$5000,"Sortie")-SUMIFS(Mouvements!$H$2:$H$5000,Mouvements!$D$2:$D$5000,A170,Mouvements!$C$2:$C$5000,"Retour"))/Listes!$J$3)</f>
        <v/>
      </c>
      <c r="M170" s="34" t="str">
        <f aca="false">IF(OR(A170="",L170=""),"",IF(L170&gt;0,E170/L170,""))</f>
        <v/>
      </c>
      <c r="N170" s="35" t="str">
        <f aca="false">IF(A170="","",Articles!H170)</f>
        <v/>
      </c>
      <c r="O170" s="36" t="str">
        <f aca="false">IF(A170="","",E170*N170)</f>
        <v/>
      </c>
      <c r="P170" s="17" t="str">
        <f aca="false">IF(A170="","",IF(E170&lt;0,"Stock négatif : un mouvement manque",IF(F170&lt;&gt;0,"Stock sur un autre emplacement","")))</f>
        <v/>
      </c>
    </row>
    <row r="171" customFormat="false" ht="15" hidden="false" customHeight="false" outlineLevel="0" collapsed="false">
      <c r="A171" s="16" t="str">
        <f aca="false">IF(Articles!A171="","",Articles!A171)</f>
        <v/>
      </c>
      <c r="B171" s="16" t="str">
        <f aca="false">IF(A171="","",Articles!B171)</f>
        <v/>
      </c>
      <c r="C171" s="17" t="str">
        <f aca="false">IF(A171="","",SUMIFS(Mouvements!$J$2:$J$5000,Mouvements!$D$2:$D$5000,A171,Mouvements!$F$2:$F$5000,C$4))</f>
        <v/>
      </c>
      <c r="D171" s="17" t="str">
        <f aca="false">IF(A171="","",SUMIFS(Mouvements!$J$2:$J$5000,Mouvements!$D$2:$D$5000,A171,Mouvements!$F$2:$F$5000,D$4))</f>
        <v/>
      </c>
      <c r="E171" s="31" t="str">
        <f aca="false">IF(A171="","",SUMIFS(Mouvements!$J$2:$J$5000,Mouvements!$D$2:$D$5000,A171))</f>
        <v/>
      </c>
      <c r="F171" s="17" t="str">
        <f aca="false">IF(A171="","",E171-C171-D171)</f>
        <v/>
      </c>
      <c r="G171" s="17" t="str">
        <f aca="false">IF(A171="","",SUMIFS(Commandes!$E$5:$E$1004,Commandes!$D$5:$D$1004,A171,Commandes!$G$5:$G$1004,"En cours"))</f>
        <v/>
      </c>
      <c r="H171" s="17" t="str">
        <f aca="false">IF(A171="","",E171+G171)</f>
        <v/>
      </c>
      <c r="I171" s="16" t="str">
        <f aca="false">IF(A171="","",Articles!F171)</f>
        <v/>
      </c>
      <c r="J171" s="32" t="str">
        <f aca="false">IF(A171="","",IF(E171&lt;=I171,IF(H171&lt;=I171,"Commander","Déjà commandé"),"OK"))</f>
        <v/>
      </c>
      <c r="K171" s="17" t="str">
        <f aca="false">IF(J171="Commander",Articles!G171,"")</f>
        <v/>
      </c>
      <c r="L171" s="33" t="str">
        <f aca="false">IF(A171="","",(SUMIFS(Mouvements!$H$2:$H$5000,Mouvements!$D$2:$D$5000,A171,Mouvements!$C$2:$C$5000,"Sortie")-SUMIFS(Mouvements!$H$2:$H$5000,Mouvements!$D$2:$D$5000,A171,Mouvements!$C$2:$C$5000,"Retour"))/Listes!$J$3)</f>
        <v/>
      </c>
      <c r="M171" s="34" t="str">
        <f aca="false">IF(OR(A171="",L171=""),"",IF(L171&gt;0,E171/L171,""))</f>
        <v/>
      </c>
      <c r="N171" s="35" t="str">
        <f aca="false">IF(A171="","",Articles!H171)</f>
        <v/>
      </c>
      <c r="O171" s="36" t="str">
        <f aca="false">IF(A171="","",E171*N171)</f>
        <v/>
      </c>
      <c r="P171" s="17" t="str">
        <f aca="false">IF(A171="","",IF(E171&lt;0,"Stock négatif : un mouvement manque",IF(F171&lt;&gt;0,"Stock sur un autre emplacement","")))</f>
        <v/>
      </c>
    </row>
    <row r="172" customFormat="false" ht="15" hidden="false" customHeight="false" outlineLevel="0" collapsed="false">
      <c r="A172" s="16" t="str">
        <f aca="false">IF(Articles!A172="","",Articles!A172)</f>
        <v/>
      </c>
      <c r="B172" s="16" t="str">
        <f aca="false">IF(A172="","",Articles!B172)</f>
        <v/>
      </c>
      <c r="C172" s="17" t="str">
        <f aca="false">IF(A172="","",SUMIFS(Mouvements!$J$2:$J$5000,Mouvements!$D$2:$D$5000,A172,Mouvements!$F$2:$F$5000,C$4))</f>
        <v/>
      </c>
      <c r="D172" s="17" t="str">
        <f aca="false">IF(A172="","",SUMIFS(Mouvements!$J$2:$J$5000,Mouvements!$D$2:$D$5000,A172,Mouvements!$F$2:$F$5000,D$4))</f>
        <v/>
      </c>
      <c r="E172" s="31" t="str">
        <f aca="false">IF(A172="","",SUMIFS(Mouvements!$J$2:$J$5000,Mouvements!$D$2:$D$5000,A172))</f>
        <v/>
      </c>
      <c r="F172" s="17" t="str">
        <f aca="false">IF(A172="","",E172-C172-D172)</f>
        <v/>
      </c>
      <c r="G172" s="17" t="str">
        <f aca="false">IF(A172="","",SUMIFS(Commandes!$E$5:$E$1004,Commandes!$D$5:$D$1004,A172,Commandes!$G$5:$G$1004,"En cours"))</f>
        <v/>
      </c>
      <c r="H172" s="17" t="str">
        <f aca="false">IF(A172="","",E172+G172)</f>
        <v/>
      </c>
      <c r="I172" s="16" t="str">
        <f aca="false">IF(A172="","",Articles!F172)</f>
        <v/>
      </c>
      <c r="J172" s="32" t="str">
        <f aca="false">IF(A172="","",IF(E172&lt;=I172,IF(H172&lt;=I172,"Commander","Déjà commandé"),"OK"))</f>
        <v/>
      </c>
      <c r="K172" s="17" t="str">
        <f aca="false">IF(J172="Commander",Articles!G172,"")</f>
        <v/>
      </c>
      <c r="L172" s="33" t="str">
        <f aca="false">IF(A172="","",(SUMIFS(Mouvements!$H$2:$H$5000,Mouvements!$D$2:$D$5000,A172,Mouvements!$C$2:$C$5000,"Sortie")-SUMIFS(Mouvements!$H$2:$H$5000,Mouvements!$D$2:$D$5000,A172,Mouvements!$C$2:$C$5000,"Retour"))/Listes!$J$3)</f>
        <v/>
      </c>
      <c r="M172" s="34" t="str">
        <f aca="false">IF(OR(A172="",L172=""),"",IF(L172&gt;0,E172/L172,""))</f>
        <v/>
      </c>
      <c r="N172" s="35" t="str">
        <f aca="false">IF(A172="","",Articles!H172)</f>
        <v/>
      </c>
      <c r="O172" s="36" t="str">
        <f aca="false">IF(A172="","",E172*N172)</f>
        <v/>
      </c>
      <c r="P172" s="17" t="str">
        <f aca="false">IF(A172="","",IF(E172&lt;0,"Stock négatif : un mouvement manque",IF(F172&lt;&gt;0,"Stock sur un autre emplacement","")))</f>
        <v/>
      </c>
    </row>
    <row r="173" customFormat="false" ht="15" hidden="false" customHeight="false" outlineLevel="0" collapsed="false">
      <c r="A173" s="16" t="str">
        <f aca="false">IF(Articles!A173="","",Articles!A173)</f>
        <v/>
      </c>
      <c r="B173" s="16" t="str">
        <f aca="false">IF(A173="","",Articles!B173)</f>
        <v/>
      </c>
      <c r="C173" s="17" t="str">
        <f aca="false">IF(A173="","",SUMIFS(Mouvements!$J$2:$J$5000,Mouvements!$D$2:$D$5000,A173,Mouvements!$F$2:$F$5000,C$4))</f>
        <v/>
      </c>
      <c r="D173" s="17" t="str">
        <f aca="false">IF(A173="","",SUMIFS(Mouvements!$J$2:$J$5000,Mouvements!$D$2:$D$5000,A173,Mouvements!$F$2:$F$5000,D$4))</f>
        <v/>
      </c>
      <c r="E173" s="31" t="str">
        <f aca="false">IF(A173="","",SUMIFS(Mouvements!$J$2:$J$5000,Mouvements!$D$2:$D$5000,A173))</f>
        <v/>
      </c>
      <c r="F173" s="17" t="str">
        <f aca="false">IF(A173="","",E173-C173-D173)</f>
        <v/>
      </c>
      <c r="G173" s="17" t="str">
        <f aca="false">IF(A173="","",SUMIFS(Commandes!$E$5:$E$1004,Commandes!$D$5:$D$1004,A173,Commandes!$G$5:$G$1004,"En cours"))</f>
        <v/>
      </c>
      <c r="H173" s="17" t="str">
        <f aca="false">IF(A173="","",E173+G173)</f>
        <v/>
      </c>
      <c r="I173" s="16" t="str">
        <f aca="false">IF(A173="","",Articles!F173)</f>
        <v/>
      </c>
      <c r="J173" s="32" t="str">
        <f aca="false">IF(A173="","",IF(E173&lt;=I173,IF(H173&lt;=I173,"Commander","Déjà commandé"),"OK"))</f>
        <v/>
      </c>
      <c r="K173" s="17" t="str">
        <f aca="false">IF(J173="Commander",Articles!G173,"")</f>
        <v/>
      </c>
      <c r="L173" s="33" t="str">
        <f aca="false">IF(A173="","",(SUMIFS(Mouvements!$H$2:$H$5000,Mouvements!$D$2:$D$5000,A173,Mouvements!$C$2:$C$5000,"Sortie")-SUMIFS(Mouvements!$H$2:$H$5000,Mouvements!$D$2:$D$5000,A173,Mouvements!$C$2:$C$5000,"Retour"))/Listes!$J$3)</f>
        <v/>
      </c>
      <c r="M173" s="34" t="str">
        <f aca="false">IF(OR(A173="",L173=""),"",IF(L173&gt;0,E173/L173,""))</f>
        <v/>
      </c>
      <c r="N173" s="35" t="str">
        <f aca="false">IF(A173="","",Articles!H173)</f>
        <v/>
      </c>
      <c r="O173" s="36" t="str">
        <f aca="false">IF(A173="","",E173*N173)</f>
        <v/>
      </c>
      <c r="P173" s="17" t="str">
        <f aca="false">IF(A173="","",IF(E173&lt;0,"Stock négatif : un mouvement manque",IF(F173&lt;&gt;0,"Stock sur un autre emplacement","")))</f>
        <v/>
      </c>
    </row>
    <row r="174" customFormat="false" ht="15" hidden="false" customHeight="false" outlineLevel="0" collapsed="false">
      <c r="A174" s="16" t="str">
        <f aca="false">IF(Articles!A174="","",Articles!A174)</f>
        <v/>
      </c>
      <c r="B174" s="16" t="str">
        <f aca="false">IF(A174="","",Articles!B174)</f>
        <v/>
      </c>
      <c r="C174" s="17" t="str">
        <f aca="false">IF(A174="","",SUMIFS(Mouvements!$J$2:$J$5000,Mouvements!$D$2:$D$5000,A174,Mouvements!$F$2:$F$5000,C$4))</f>
        <v/>
      </c>
      <c r="D174" s="17" t="str">
        <f aca="false">IF(A174="","",SUMIFS(Mouvements!$J$2:$J$5000,Mouvements!$D$2:$D$5000,A174,Mouvements!$F$2:$F$5000,D$4))</f>
        <v/>
      </c>
      <c r="E174" s="31" t="str">
        <f aca="false">IF(A174="","",SUMIFS(Mouvements!$J$2:$J$5000,Mouvements!$D$2:$D$5000,A174))</f>
        <v/>
      </c>
      <c r="F174" s="17" t="str">
        <f aca="false">IF(A174="","",E174-C174-D174)</f>
        <v/>
      </c>
      <c r="G174" s="17" t="str">
        <f aca="false">IF(A174="","",SUMIFS(Commandes!$E$5:$E$1004,Commandes!$D$5:$D$1004,A174,Commandes!$G$5:$G$1004,"En cours"))</f>
        <v/>
      </c>
      <c r="H174" s="17" t="str">
        <f aca="false">IF(A174="","",E174+G174)</f>
        <v/>
      </c>
      <c r="I174" s="16" t="str">
        <f aca="false">IF(A174="","",Articles!F174)</f>
        <v/>
      </c>
      <c r="J174" s="32" t="str">
        <f aca="false">IF(A174="","",IF(E174&lt;=I174,IF(H174&lt;=I174,"Commander","Déjà commandé"),"OK"))</f>
        <v/>
      </c>
      <c r="K174" s="17" t="str">
        <f aca="false">IF(J174="Commander",Articles!G174,"")</f>
        <v/>
      </c>
      <c r="L174" s="33" t="str">
        <f aca="false">IF(A174="","",(SUMIFS(Mouvements!$H$2:$H$5000,Mouvements!$D$2:$D$5000,A174,Mouvements!$C$2:$C$5000,"Sortie")-SUMIFS(Mouvements!$H$2:$H$5000,Mouvements!$D$2:$D$5000,A174,Mouvements!$C$2:$C$5000,"Retour"))/Listes!$J$3)</f>
        <v/>
      </c>
      <c r="M174" s="34" t="str">
        <f aca="false">IF(OR(A174="",L174=""),"",IF(L174&gt;0,E174/L174,""))</f>
        <v/>
      </c>
      <c r="N174" s="35" t="str">
        <f aca="false">IF(A174="","",Articles!H174)</f>
        <v/>
      </c>
      <c r="O174" s="36" t="str">
        <f aca="false">IF(A174="","",E174*N174)</f>
        <v/>
      </c>
      <c r="P174" s="17" t="str">
        <f aca="false">IF(A174="","",IF(E174&lt;0,"Stock négatif : un mouvement manque",IF(F174&lt;&gt;0,"Stock sur un autre emplacement","")))</f>
        <v/>
      </c>
    </row>
    <row r="175" customFormat="false" ht="15" hidden="false" customHeight="false" outlineLevel="0" collapsed="false">
      <c r="A175" s="16" t="str">
        <f aca="false">IF(Articles!A175="","",Articles!A175)</f>
        <v/>
      </c>
      <c r="B175" s="16" t="str">
        <f aca="false">IF(A175="","",Articles!B175)</f>
        <v/>
      </c>
      <c r="C175" s="17" t="str">
        <f aca="false">IF(A175="","",SUMIFS(Mouvements!$J$2:$J$5000,Mouvements!$D$2:$D$5000,A175,Mouvements!$F$2:$F$5000,C$4))</f>
        <v/>
      </c>
      <c r="D175" s="17" t="str">
        <f aca="false">IF(A175="","",SUMIFS(Mouvements!$J$2:$J$5000,Mouvements!$D$2:$D$5000,A175,Mouvements!$F$2:$F$5000,D$4))</f>
        <v/>
      </c>
      <c r="E175" s="31" t="str">
        <f aca="false">IF(A175="","",SUMIFS(Mouvements!$J$2:$J$5000,Mouvements!$D$2:$D$5000,A175))</f>
        <v/>
      </c>
      <c r="F175" s="17" t="str">
        <f aca="false">IF(A175="","",E175-C175-D175)</f>
        <v/>
      </c>
      <c r="G175" s="17" t="str">
        <f aca="false">IF(A175="","",SUMIFS(Commandes!$E$5:$E$1004,Commandes!$D$5:$D$1004,A175,Commandes!$G$5:$G$1004,"En cours"))</f>
        <v/>
      </c>
      <c r="H175" s="17" t="str">
        <f aca="false">IF(A175="","",E175+G175)</f>
        <v/>
      </c>
      <c r="I175" s="16" t="str">
        <f aca="false">IF(A175="","",Articles!F175)</f>
        <v/>
      </c>
      <c r="J175" s="32" t="str">
        <f aca="false">IF(A175="","",IF(E175&lt;=I175,IF(H175&lt;=I175,"Commander","Déjà commandé"),"OK"))</f>
        <v/>
      </c>
      <c r="K175" s="17" t="str">
        <f aca="false">IF(J175="Commander",Articles!G175,"")</f>
        <v/>
      </c>
      <c r="L175" s="33" t="str">
        <f aca="false">IF(A175="","",(SUMIFS(Mouvements!$H$2:$H$5000,Mouvements!$D$2:$D$5000,A175,Mouvements!$C$2:$C$5000,"Sortie")-SUMIFS(Mouvements!$H$2:$H$5000,Mouvements!$D$2:$D$5000,A175,Mouvements!$C$2:$C$5000,"Retour"))/Listes!$J$3)</f>
        <v/>
      </c>
      <c r="M175" s="34" t="str">
        <f aca="false">IF(OR(A175="",L175=""),"",IF(L175&gt;0,E175/L175,""))</f>
        <v/>
      </c>
      <c r="N175" s="35" t="str">
        <f aca="false">IF(A175="","",Articles!H175)</f>
        <v/>
      </c>
      <c r="O175" s="36" t="str">
        <f aca="false">IF(A175="","",E175*N175)</f>
        <v/>
      </c>
      <c r="P175" s="17" t="str">
        <f aca="false">IF(A175="","",IF(E175&lt;0,"Stock négatif : un mouvement manque",IF(F175&lt;&gt;0,"Stock sur un autre emplacement","")))</f>
        <v/>
      </c>
    </row>
    <row r="176" customFormat="false" ht="15" hidden="false" customHeight="false" outlineLevel="0" collapsed="false">
      <c r="A176" s="16" t="str">
        <f aca="false">IF(Articles!A176="","",Articles!A176)</f>
        <v/>
      </c>
      <c r="B176" s="16" t="str">
        <f aca="false">IF(A176="","",Articles!B176)</f>
        <v/>
      </c>
      <c r="C176" s="17" t="str">
        <f aca="false">IF(A176="","",SUMIFS(Mouvements!$J$2:$J$5000,Mouvements!$D$2:$D$5000,A176,Mouvements!$F$2:$F$5000,C$4))</f>
        <v/>
      </c>
      <c r="D176" s="17" t="str">
        <f aca="false">IF(A176="","",SUMIFS(Mouvements!$J$2:$J$5000,Mouvements!$D$2:$D$5000,A176,Mouvements!$F$2:$F$5000,D$4))</f>
        <v/>
      </c>
      <c r="E176" s="31" t="str">
        <f aca="false">IF(A176="","",SUMIFS(Mouvements!$J$2:$J$5000,Mouvements!$D$2:$D$5000,A176))</f>
        <v/>
      </c>
      <c r="F176" s="17" t="str">
        <f aca="false">IF(A176="","",E176-C176-D176)</f>
        <v/>
      </c>
      <c r="G176" s="17" t="str">
        <f aca="false">IF(A176="","",SUMIFS(Commandes!$E$5:$E$1004,Commandes!$D$5:$D$1004,A176,Commandes!$G$5:$G$1004,"En cours"))</f>
        <v/>
      </c>
      <c r="H176" s="17" t="str">
        <f aca="false">IF(A176="","",E176+G176)</f>
        <v/>
      </c>
      <c r="I176" s="16" t="str">
        <f aca="false">IF(A176="","",Articles!F176)</f>
        <v/>
      </c>
      <c r="J176" s="32" t="str">
        <f aca="false">IF(A176="","",IF(E176&lt;=I176,IF(H176&lt;=I176,"Commander","Déjà commandé"),"OK"))</f>
        <v/>
      </c>
      <c r="K176" s="17" t="str">
        <f aca="false">IF(J176="Commander",Articles!G176,"")</f>
        <v/>
      </c>
      <c r="L176" s="33" t="str">
        <f aca="false">IF(A176="","",(SUMIFS(Mouvements!$H$2:$H$5000,Mouvements!$D$2:$D$5000,A176,Mouvements!$C$2:$C$5000,"Sortie")-SUMIFS(Mouvements!$H$2:$H$5000,Mouvements!$D$2:$D$5000,A176,Mouvements!$C$2:$C$5000,"Retour"))/Listes!$J$3)</f>
        <v/>
      </c>
      <c r="M176" s="34" t="str">
        <f aca="false">IF(OR(A176="",L176=""),"",IF(L176&gt;0,E176/L176,""))</f>
        <v/>
      </c>
      <c r="N176" s="35" t="str">
        <f aca="false">IF(A176="","",Articles!H176)</f>
        <v/>
      </c>
      <c r="O176" s="36" t="str">
        <f aca="false">IF(A176="","",E176*N176)</f>
        <v/>
      </c>
      <c r="P176" s="17" t="str">
        <f aca="false">IF(A176="","",IF(E176&lt;0,"Stock négatif : un mouvement manque",IF(F176&lt;&gt;0,"Stock sur un autre emplacement","")))</f>
        <v/>
      </c>
    </row>
    <row r="177" customFormat="false" ht="15" hidden="false" customHeight="false" outlineLevel="0" collapsed="false">
      <c r="A177" s="16" t="str">
        <f aca="false">IF(Articles!A177="","",Articles!A177)</f>
        <v/>
      </c>
      <c r="B177" s="16" t="str">
        <f aca="false">IF(A177="","",Articles!B177)</f>
        <v/>
      </c>
      <c r="C177" s="17" t="str">
        <f aca="false">IF(A177="","",SUMIFS(Mouvements!$J$2:$J$5000,Mouvements!$D$2:$D$5000,A177,Mouvements!$F$2:$F$5000,C$4))</f>
        <v/>
      </c>
      <c r="D177" s="17" t="str">
        <f aca="false">IF(A177="","",SUMIFS(Mouvements!$J$2:$J$5000,Mouvements!$D$2:$D$5000,A177,Mouvements!$F$2:$F$5000,D$4))</f>
        <v/>
      </c>
      <c r="E177" s="31" t="str">
        <f aca="false">IF(A177="","",SUMIFS(Mouvements!$J$2:$J$5000,Mouvements!$D$2:$D$5000,A177))</f>
        <v/>
      </c>
      <c r="F177" s="17" t="str">
        <f aca="false">IF(A177="","",E177-C177-D177)</f>
        <v/>
      </c>
      <c r="G177" s="17" t="str">
        <f aca="false">IF(A177="","",SUMIFS(Commandes!$E$5:$E$1004,Commandes!$D$5:$D$1004,A177,Commandes!$G$5:$G$1004,"En cours"))</f>
        <v/>
      </c>
      <c r="H177" s="17" t="str">
        <f aca="false">IF(A177="","",E177+G177)</f>
        <v/>
      </c>
      <c r="I177" s="16" t="str">
        <f aca="false">IF(A177="","",Articles!F177)</f>
        <v/>
      </c>
      <c r="J177" s="32" t="str">
        <f aca="false">IF(A177="","",IF(E177&lt;=I177,IF(H177&lt;=I177,"Commander","Déjà commandé"),"OK"))</f>
        <v/>
      </c>
      <c r="K177" s="17" t="str">
        <f aca="false">IF(J177="Commander",Articles!G177,"")</f>
        <v/>
      </c>
      <c r="L177" s="33" t="str">
        <f aca="false">IF(A177="","",(SUMIFS(Mouvements!$H$2:$H$5000,Mouvements!$D$2:$D$5000,A177,Mouvements!$C$2:$C$5000,"Sortie")-SUMIFS(Mouvements!$H$2:$H$5000,Mouvements!$D$2:$D$5000,A177,Mouvements!$C$2:$C$5000,"Retour"))/Listes!$J$3)</f>
        <v/>
      </c>
      <c r="M177" s="34" t="str">
        <f aca="false">IF(OR(A177="",L177=""),"",IF(L177&gt;0,E177/L177,""))</f>
        <v/>
      </c>
      <c r="N177" s="35" t="str">
        <f aca="false">IF(A177="","",Articles!H177)</f>
        <v/>
      </c>
      <c r="O177" s="36" t="str">
        <f aca="false">IF(A177="","",E177*N177)</f>
        <v/>
      </c>
      <c r="P177" s="17" t="str">
        <f aca="false">IF(A177="","",IF(E177&lt;0,"Stock négatif : un mouvement manque",IF(F177&lt;&gt;0,"Stock sur un autre emplacement","")))</f>
        <v/>
      </c>
    </row>
    <row r="178" customFormat="false" ht="15" hidden="false" customHeight="false" outlineLevel="0" collapsed="false">
      <c r="A178" s="16" t="str">
        <f aca="false">IF(Articles!A178="","",Articles!A178)</f>
        <v/>
      </c>
      <c r="B178" s="16" t="str">
        <f aca="false">IF(A178="","",Articles!B178)</f>
        <v/>
      </c>
      <c r="C178" s="17" t="str">
        <f aca="false">IF(A178="","",SUMIFS(Mouvements!$J$2:$J$5000,Mouvements!$D$2:$D$5000,A178,Mouvements!$F$2:$F$5000,C$4))</f>
        <v/>
      </c>
      <c r="D178" s="17" t="str">
        <f aca="false">IF(A178="","",SUMIFS(Mouvements!$J$2:$J$5000,Mouvements!$D$2:$D$5000,A178,Mouvements!$F$2:$F$5000,D$4))</f>
        <v/>
      </c>
      <c r="E178" s="31" t="str">
        <f aca="false">IF(A178="","",SUMIFS(Mouvements!$J$2:$J$5000,Mouvements!$D$2:$D$5000,A178))</f>
        <v/>
      </c>
      <c r="F178" s="17" t="str">
        <f aca="false">IF(A178="","",E178-C178-D178)</f>
        <v/>
      </c>
      <c r="G178" s="17" t="str">
        <f aca="false">IF(A178="","",SUMIFS(Commandes!$E$5:$E$1004,Commandes!$D$5:$D$1004,A178,Commandes!$G$5:$G$1004,"En cours"))</f>
        <v/>
      </c>
      <c r="H178" s="17" t="str">
        <f aca="false">IF(A178="","",E178+G178)</f>
        <v/>
      </c>
      <c r="I178" s="16" t="str">
        <f aca="false">IF(A178="","",Articles!F178)</f>
        <v/>
      </c>
      <c r="J178" s="32" t="str">
        <f aca="false">IF(A178="","",IF(E178&lt;=I178,IF(H178&lt;=I178,"Commander","Déjà commandé"),"OK"))</f>
        <v/>
      </c>
      <c r="K178" s="17" t="str">
        <f aca="false">IF(J178="Commander",Articles!G178,"")</f>
        <v/>
      </c>
      <c r="L178" s="33" t="str">
        <f aca="false">IF(A178="","",(SUMIFS(Mouvements!$H$2:$H$5000,Mouvements!$D$2:$D$5000,A178,Mouvements!$C$2:$C$5000,"Sortie")-SUMIFS(Mouvements!$H$2:$H$5000,Mouvements!$D$2:$D$5000,A178,Mouvements!$C$2:$C$5000,"Retour"))/Listes!$J$3)</f>
        <v/>
      </c>
      <c r="M178" s="34" t="str">
        <f aca="false">IF(OR(A178="",L178=""),"",IF(L178&gt;0,E178/L178,""))</f>
        <v/>
      </c>
      <c r="N178" s="35" t="str">
        <f aca="false">IF(A178="","",Articles!H178)</f>
        <v/>
      </c>
      <c r="O178" s="36" t="str">
        <f aca="false">IF(A178="","",E178*N178)</f>
        <v/>
      </c>
      <c r="P178" s="17" t="str">
        <f aca="false">IF(A178="","",IF(E178&lt;0,"Stock négatif : un mouvement manque",IF(F178&lt;&gt;0,"Stock sur un autre emplacement","")))</f>
        <v/>
      </c>
    </row>
    <row r="179" customFormat="false" ht="15" hidden="false" customHeight="false" outlineLevel="0" collapsed="false">
      <c r="A179" s="16" t="str">
        <f aca="false">IF(Articles!A179="","",Articles!A179)</f>
        <v/>
      </c>
      <c r="B179" s="16" t="str">
        <f aca="false">IF(A179="","",Articles!B179)</f>
        <v/>
      </c>
      <c r="C179" s="17" t="str">
        <f aca="false">IF(A179="","",SUMIFS(Mouvements!$J$2:$J$5000,Mouvements!$D$2:$D$5000,A179,Mouvements!$F$2:$F$5000,C$4))</f>
        <v/>
      </c>
      <c r="D179" s="17" t="str">
        <f aca="false">IF(A179="","",SUMIFS(Mouvements!$J$2:$J$5000,Mouvements!$D$2:$D$5000,A179,Mouvements!$F$2:$F$5000,D$4))</f>
        <v/>
      </c>
      <c r="E179" s="31" t="str">
        <f aca="false">IF(A179="","",SUMIFS(Mouvements!$J$2:$J$5000,Mouvements!$D$2:$D$5000,A179))</f>
        <v/>
      </c>
      <c r="F179" s="17" t="str">
        <f aca="false">IF(A179="","",E179-C179-D179)</f>
        <v/>
      </c>
      <c r="G179" s="17" t="str">
        <f aca="false">IF(A179="","",SUMIFS(Commandes!$E$5:$E$1004,Commandes!$D$5:$D$1004,A179,Commandes!$G$5:$G$1004,"En cours"))</f>
        <v/>
      </c>
      <c r="H179" s="17" t="str">
        <f aca="false">IF(A179="","",E179+G179)</f>
        <v/>
      </c>
      <c r="I179" s="16" t="str">
        <f aca="false">IF(A179="","",Articles!F179)</f>
        <v/>
      </c>
      <c r="J179" s="32" t="str">
        <f aca="false">IF(A179="","",IF(E179&lt;=I179,IF(H179&lt;=I179,"Commander","Déjà commandé"),"OK"))</f>
        <v/>
      </c>
      <c r="K179" s="17" t="str">
        <f aca="false">IF(J179="Commander",Articles!G179,"")</f>
        <v/>
      </c>
      <c r="L179" s="33" t="str">
        <f aca="false">IF(A179="","",(SUMIFS(Mouvements!$H$2:$H$5000,Mouvements!$D$2:$D$5000,A179,Mouvements!$C$2:$C$5000,"Sortie")-SUMIFS(Mouvements!$H$2:$H$5000,Mouvements!$D$2:$D$5000,A179,Mouvements!$C$2:$C$5000,"Retour"))/Listes!$J$3)</f>
        <v/>
      </c>
      <c r="M179" s="34" t="str">
        <f aca="false">IF(OR(A179="",L179=""),"",IF(L179&gt;0,E179/L179,""))</f>
        <v/>
      </c>
      <c r="N179" s="35" t="str">
        <f aca="false">IF(A179="","",Articles!H179)</f>
        <v/>
      </c>
      <c r="O179" s="36" t="str">
        <f aca="false">IF(A179="","",E179*N179)</f>
        <v/>
      </c>
      <c r="P179" s="17" t="str">
        <f aca="false">IF(A179="","",IF(E179&lt;0,"Stock négatif : un mouvement manque",IF(F179&lt;&gt;0,"Stock sur un autre emplacement","")))</f>
        <v/>
      </c>
    </row>
    <row r="180" customFormat="false" ht="15" hidden="false" customHeight="false" outlineLevel="0" collapsed="false">
      <c r="A180" s="16" t="str">
        <f aca="false">IF(Articles!A180="","",Articles!A180)</f>
        <v/>
      </c>
      <c r="B180" s="16" t="str">
        <f aca="false">IF(A180="","",Articles!B180)</f>
        <v/>
      </c>
      <c r="C180" s="17" t="str">
        <f aca="false">IF(A180="","",SUMIFS(Mouvements!$J$2:$J$5000,Mouvements!$D$2:$D$5000,A180,Mouvements!$F$2:$F$5000,C$4))</f>
        <v/>
      </c>
      <c r="D180" s="17" t="str">
        <f aca="false">IF(A180="","",SUMIFS(Mouvements!$J$2:$J$5000,Mouvements!$D$2:$D$5000,A180,Mouvements!$F$2:$F$5000,D$4))</f>
        <v/>
      </c>
      <c r="E180" s="31" t="str">
        <f aca="false">IF(A180="","",SUMIFS(Mouvements!$J$2:$J$5000,Mouvements!$D$2:$D$5000,A180))</f>
        <v/>
      </c>
      <c r="F180" s="17" t="str">
        <f aca="false">IF(A180="","",E180-C180-D180)</f>
        <v/>
      </c>
      <c r="G180" s="17" t="str">
        <f aca="false">IF(A180="","",SUMIFS(Commandes!$E$5:$E$1004,Commandes!$D$5:$D$1004,A180,Commandes!$G$5:$G$1004,"En cours"))</f>
        <v/>
      </c>
      <c r="H180" s="17" t="str">
        <f aca="false">IF(A180="","",E180+G180)</f>
        <v/>
      </c>
      <c r="I180" s="16" t="str">
        <f aca="false">IF(A180="","",Articles!F180)</f>
        <v/>
      </c>
      <c r="J180" s="32" t="str">
        <f aca="false">IF(A180="","",IF(E180&lt;=I180,IF(H180&lt;=I180,"Commander","Déjà commandé"),"OK"))</f>
        <v/>
      </c>
      <c r="K180" s="17" t="str">
        <f aca="false">IF(J180="Commander",Articles!G180,"")</f>
        <v/>
      </c>
      <c r="L180" s="33" t="str">
        <f aca="false">IF(A180="","",(SUMIFS(Mouvements!$H$2:$H$5000,Mouvements!$D$2:$D$5000,A180,Mouvements!$C$2:$C$5000,"Sortie")-SUMIFS(Mouvements!$H$2:$H$5000,Mouvements!$D$2:$D$5000,A180,Mouvements!$C$2:$C$5000,"Retour"))/Listes!$J$3)</f>
        <v/>
      </c>
      <c r="M180" s="34" t="str">
        <f aca="false">IF(OR(A180="",L180=""),"",IF(L180&gt;0,E180/L180,""))</f>
        <v/>
      </c>
      <c r="N180" s="35" t="str">
        <f aca="false">IF(A180="","",Articles!H180)</f>
        <v/>
      </c>
      <c r="O180" s="36" t="str">
        <f aca="false">IF(A180="","",E180*N180)</f>
        <v/>
      </c>
      <c r="P180" s="17" t="str">
        <f aca="false">IF(A180="","",IF(E180&lt;0,"Stock négatif : un mouvement manque",IF(F180&lt;&gt;0,"Stock sur un autre emplacement","")))</f>
        <v/>
      </c>
    </row>
    <row r="181" customFormat="false" ht="15" hidden="false" customHeight="false" outlineLevel="0" collapsed="false">
      <c r="A181" s="16" t="str">
        <f aca="false">IF(Articles!A181="","",Articles!A181)</f>
        <v/>
      </c>
      <c r="B181" s="16" t="str">
        <f aca="false">IF(A181="","",Articles!B181)</f>
        <v/>
      </c>
      <c r="C181" s="17" t="str">
        <f aca="false">IF(A181="","",SUMIFS(Mouvements!$J$2:$J$5000,Mouvements!$D$2:$D$5000,A181,Mouvements!$F$2:$F$5000,C$4))</f>
        <v/>
      </c>
      <c r="D181" s="17" t="str">
        <f aca="false">IF(A181="","",SUMIFS(Mouvements!$J$2:$J$5000,Mouvements!$D$2:$D$5000,A181,Mouvements!$F$2:$F$5000,D$4))</f>
        <v/>
      </c>
      <c r="E181" s="31" t="str">
        <f aca="false">IF(A181="","",SUMIFS(Mouvements!$J$2:$J$5000,Mouvements!$D$2:$D$5000,A181))</f>
        <v/>
      </c>
      <c r="F181" s="17" t="str">
        <f aca="false">IF(A181="","",E181-C181-D181)</f>
        <v/>
      </c>
      <c r="G181" s="17" t="str">
        <f aca="false">IF(A181="","",SUMIFS(Commandes!$E$5:$E$1004,Commandes!$D$5:$D$1004,A181,Commandes!$G$5:$G$1004,"En cours"))</f>
        <v/>
      </c>
      <c r="H181" s="17" t="str">
        <f aca="false">IF(A181="","",E181+G181)</f>
        <v/>
      </c>
      <c r="I181" s="16" t="str">
        <f aca="false">IF(A181="","",Articles!F181)</f>
        <v/>
      </c>
      <c r="J181" s="32" t="str">
        <f aca="false">IF(A181="","",IF(E181&lt;=I181,IF(H181&lt;=I181,"Commander","Déjà commandé"),"OK"))</f>
        <v/>
      </c>
      <c r="K181" s="17" t="str">
        <f aca="false">IF(J181="Commander",Articles!G181,"")</f>
        <v/>
      </c>
      <c r="L181" s="33" t="str">
        <f aca="false">IF(A181="","",(SUMIFS(Mouvements!$H$2:$H$5000,Mouvements!$D$2:$D$5000,A181,Mouvements!$C$2:$C$5000,"Sortie")-SUMIFS(Mouvements!$H$2:$H$5000,Mouvements!$D$2:$D$5000,A181,Mouvements!$C$2:$C$5000,"Retour"))/Listes!$J$3)</f>
        <v/>
      </c>
      <c r="M181" s="34" t="str">
        <f aca="false">IF(OR(A181="",L181=""),"",IF(L181&gt;0,E181/L181,""))</f>
        <v/>
      </c>
      <c r="N181" s="35" t="str">
        <f aca="false">IF(A181="","",Articles!H181)</f>
        <v/>
      </c>
      <c r="O181" s="36" t="str">
        <f aca="false">IF(A181="","",E181*N181)</f>
        <v/>
      </c>
      <c r="P181" s="17" t="str">
        <f aca="false">IF(A181="","",IF(E181&lt;0,"Stock négatif : un mouvement manque",IF(F181&lt;&gt;0,"Stock sur un autre emplacement","")))</f>
        <v/>
      </c>
    </row>
    <row r="182" customFormat="false" ht="15" hidden="false" customHeight="false" outlineLevel="0" collapsed="false">
      <c r="A182" s="16" t="str">
        <f aca="false">IF(Articles!A182="","",Articles!A182)</f>
        <v/>
      </c>
      <c r="B182" s="16" t="str">
        <f aca="false">IF(A182="","",Articles!B182)</f>
        <v/>
      </c>
      <c r="C182" s="17" t="str">
        <f aca="false">IF(A182="","",SUMIFS(Mouvements!$J$2:$J$5000,Mouvements!$D$2:$D$5000,A182,Mouvements!$F$2:$F$5000,C$4))</f>
        <v/>
      </c>
      <c r="D182" s="17" t="str">
        <f aca="false">IF(A182="","",SUMIFS(Mouvements!$J$2:$J$5000,Mouvements!$D$2:$D$5000,A182,Mouvements!$F$2:$F$5000,D$4))</f>
        <v/>
      </c>
      <c r="E182" s="31" t="str">
        <f aca="false">IF(A182="","",SUMIFS(Mouvements!$J$2:$J$5000,Mouvements!$D$2:$D$5000,A182))</f>
        <v/>
      </c>
      <c r="F182" s="17" t="str">
        <f aca="false">IF(A182="","",E182-C182-D182)</f>
        <v/>
      </c>
      <c r="G182" s="17" t="str">
        <f aca="false">IF(A182="","",SUMIFS(Commandes!$E$5:$E$1004,Commandes!$D$5:$D$1004,A182,Commandes!$G$5:$G$1004,"En cours"))</f>
        <v/>
      </c>
      <c r="H182" s="17" t="str">
        <f aca="false">IF(A182="","",E182+G182)</f>
        <v/>
      </c>
      <c r="I182" s="16" t="str">
        <f aca="false">IF(A182="","",Articles!F182)</f>
        <v/>
      </c>
      <c r="J182" s="32" t="str">
        <f aca="false">IF(A182="","",IF(E182&lt;=I182,IF(H182&lt;=I182,"Commander","Déjà commandé"),"OK"))</f>
        <v/>
      </c>
      <c r="K182" s="17" t="str">
        <f aca="false">IF(J182="Commander",Articles!G182,"")</f>
        <v/>
      </c>
      <c r="L182" s="33" t="str">
        <f aca="false">IF(A182="","",(SUMIFS(Mouvements!$H$2:$H$5000,Mouvements!$D$2:$D$5000,A182,Mouvements!$C$2:$C$5000,"Sortie")-SUMIFS(Mouvements!$H$2:$H$5000,Mouvements!$D$2:$D$5000,A182,Mouvements!$C$2:$C$5000,"Retour"))/Listes!$J$3)</f>
        <v/>
      </c>
      <c r="M182" s="34" t="str">
        <f aca="false">IF(OR(A182="",L182=""),"",IF(L182&gt;0,E182/L182,""))</f>
        <v/>
      </c>
      <c r="N182" s="35" t="str">
        <f aca="false">IF(A182="","",Articles!H182)</f>
        <v/>
      </c>
      <c r="O182" s="36" t="str">
        <f aca="false">IF(A182="","",E182*N182)</f>
        <v/>
      </c>
      <c r="P182" s="17" t="str">
        <f aca="false">IF(A182="","",IF(E182&lt;0,"Stock négatif : un mouvement manque",IF(F182&lt;&gt;0,"Stock sur un autre emplacement","")))</f>
        <v/>
      </c>
    </row>
    <row r="183" customFormat="false" ht="15" hidden="false" customHeight="false" outlineLevel="0" collapsed="false">
      <c r="A183" s="16" t="str">
        <f aca="false">IF(Articles!A183="","",Articles!A183)</f>
        <v/>
      </c>
      <c r="B183" s="16" t="str">
        <f aca="false">IF(A183="","",Articles!B183)</f>
        <v/>
      </c>
      <c r="C183" s="17" t="str">
        <f aca="false">IF(A183="","",SUMIFS(Mouvements!$J$2:$J$5000,Mouvements!$D$2:$D$5000,A183,Mouvements!$F$2:$F$5000,C$4))</f>
        <v/>
      </c>
      <c r="D183" s="17" t="str">
        <f aca="false">IF(A183="","",SUMIFS(Mouvements!$J$2:$J$5000,Mouvements!$D$2:$D$5000,A183,Mouvements!$F$2:$F$5000,D$4))</f>
        <v/>
      </c>
      <c r="E183" s="31" t="str">
        <f aca="false">IF(A183="","",SUMIFS(Mouvements!$J$2:$J$5000,Mouvements!$D$2:$D$5000,A183))</f>
        <v/>
      </c>
      <c r="F183" s="17" t="str">
        <f aca="false">IF(A183="","",E183-C183-D183)</f>
        <v/>
      </c>
      <c r="G183" s="17" t="str">
        <f aca="false">IF(A183="","",SUMIFS(Commandes!$E$5:$E$1004,Commandes!$D$5:$D$1004,A183,Commandes!$G$5:$G$1004,"En cours"))</f>
        <v/>
      </c>
      <c r="H183" s="17" t="str">
        <f aca="false">IF(A183="","",E183+G183)</f>
        <v/>
      </c>
      <c r="I183" s="16" t="str">
        <f aca="false">IF(A183="","",Articles!F183)</f>
        <v/>
      </c>
      <c r="J183" s="32" t="str">
        <f aca="false">IF(A183="","",IF(E183&lt;=I183,IF(H183&lt;=I183,"Commander","Déjà commandé"),"OK"))</f>
        <v/>
      </c>
      <c r="K183" s="17" t="str">
        <f aca="false">IF(J183="Commander",Articles!G183,"")</f>
        <v/>
      </c>
      <c r="L183" s="33" t="str">
        <f aca="false">IF(A183="","",(SUMIFS(Mouvements!$H$2:$H$5000,Mouvements!$D$2:$D$5000,A183,Mouvements!$C$2:$C$5000,"Sortie")-SUMIFS(Mouvements!$H$2:$H$5000,Mouvements!$D$2:$D$5000,A183,Mouvements!$C$2:$C$5000,"Retour"))/Listes!$J$3)</f>
        <v/>
      </c>
      <c r="M183" s="34" t="str">
        <f aca="false">IF(OR(A183="",L183=""),"",IF(L183&gt;0,E183/L183,""))</f>
        <v/>
      </c>
      <c r="N183" s="35" t="str">
        <f aca="false">IF(A183="","",Articles!H183)</f>
        <v/>
      </c>
      <c r="O183" s="36" t="str">
        <f aca="false">IF(A183="","",E183*N183)</f>
        <v/>
      </c>
      <c r="P183" s="17" t="str">
        <f aca="false">IF(A183="","",IF(E183&lt;0,"Stock négatif : un mouvement manque",IF(F183&lt;&gt;0,"Stock sur un autre emplacement","")))</f>
        <v/>
      </c>
    </row>
    <row r="184" customFormat="false" ht="15" hidden="false" customHeight="false" outlineLevel="0" collapsed="false">
      <c r="A184" s="16" t="str">
        <f aca="false">IF(Articles!A184="","",Articles!A184)</f>
        <v/>
      </c>
      <c r="B184" s="16" t="str">
        <f aca="false">IF(A184="","",Articles!B184)</f>
        <v/>
      </c>
      <c r="C184" s="17" t="str">
        <f aca="false">IF(A184="","",SUMIFS(Mouvements!$J$2:$J$5000,Mouvements!$D$2:$D$5000,A184,Mouvements!$F$2:$F$5000,C$4))</f>
        <v/>
      </c>
      <c r="D184" s="17" t="str">
        <f aca="false">IF(A184="","",SUMIFS(Mouvements!$J$2:$J$5000,Mouvements!$D$2:$D$5000,A184,Mouvements!$F$2:$F$5000,D$4))</f>
        <v/>
      </c>
      <c r="E184" s="31" t="str">
        <f aca="false">IF(A184="","",SUMIFS(Mouvements!$J$2:$J$5000,Mouvements!$D$2:$D$5000,A184))</f>
        <v/>
      </c>
      <c r="F184" s="17" t="str">
        <f aca="false">IF(A184="","",E184-C184-D184)</f>
        <v/>
      </c>
      <c r="G184" s="17" t="str">
        <f aca="false">IF(A184="","",SUMIFS(Commandes!$E$5:$E$1004,Commandes!$D$5:$D$1004,A184,Commandes!$G$5:$G$1004,"En cours"))</f>
        <v/>
      </c>
      <c r="H184" s="17" t="str">
        <f aca="false">IF(A184="","",E184+G184)</f>
        <v/>
      </c>
      <c r="I184" s="16" t="str">
        <f aca="false">IF(A184="","",Articles!F184)</f>
        <v/>
      </c>
      <c r="J184" s="32" t="str">
        <f aca="false">IF(A184="","",IF(E184&lt;=I184,IF(H184&lt;=I184,"Commander","Déjà commandé"),"OK"))</f>
        <v/>
      </c>
      <c r="K184" s="17" t="str">
        <f aca="false">IF(J184="Commander",Articles!G184,"")</f>
        <v/>
      </c>
      <c r="L184" s="33" t="str">
        <f aca="false">IF(A184="","",(SUMIFS(Mouvements!$H$2:$H$5000,Mouvements!$D$2:$D$5000,A184,Mouvements!$C$2:$C$5000,"Sortie")-SUMIFS(Mouvements!$H$2:$H$5000,Mouvements!$D$2:$D$5000,A184,Mouvements!$C$2:$C$5000,"Retour"))/Listes!$J$3)</f>
        <v/>
      </c>
      <c r="M184" s="34" t="str">
        <f aca="false">IF(OR(A184="",L184=""),"",IF(L184&gt;0,E184/L184,""))</f>
        <v/>
      </c>
      <c r="N184" s="35" t="str">
        <f aca="false">IF(A184="","",Articles!H184)</f>
        <v/>
      </c>
      <c r="O184" s="36" t="str">
        <f aca="false">IF(A184="","",E184*N184)</f>
        <v/>
      </c>
      <c r="P184" s="17" t="str">
        <f aca="false">IF(A184="","",IF(E184&lt;0,"Stock négatif : un mouvement manque",IF(F184&lt;&gt;0,"Stock sur un autre emplacement","")))</f>
        <v/>
      </c>
    </row>
    <row r="185" customFormat="false" ht="15" hidden="false" customHeight="false" outlineLevel="0" collapsed="false">
      <c r="A185" s="16" t="str">
        <f aca="false">IF(Articles!A185="","",Articles!A185)</f>
        <v/>
      </c>
      <c r="B185" s="16" t="str">
        <f aca="false">IF(A185="","",Articles!B185)</f>
        <v/>
      </c>
      <c r="C185" s="17" t="str">
        <f aca="false">IF(A185="","",SUMIFS(Mouvements!$J$2:$J$5000,Mouvements!$D$2:$D$5000,A185,Mouvements!$F$2:$F$5000,C$4))</f>
        <v/>
      </c>
      <c r="D185" s="17" t="str">
        <f aca="false">IF(A185="","",SUMIFS(Mouvements!$J$2:$J$5000,Mouvements!$D$2:$D$5000,A185,Mouvements!$F$2:$F$5000,D$4))</f>
        <v/>
      </c>
      <c r="E185" s="31" t="str">
        <f aca="false">IF(A185="","",SUMIFS(Mouvements!$J$2:$J$5000,Mouvements!$D$2:$D$5000,A185))</f>
        <v/>
      </c>
      <c r="F185" s="17" t="str">
        <f aca="false">IF(A185="","",E185-C185-D185)</f>
        <v/>
      </c>
      <c r="G185" s="17" t="str">
        <f aca="false">IF(A185="","",SUMIFS(Commandes!$E$5:$E$1004,Commandes!$D$5:$D$1004,A185,Commandes!$G$5:$G$1004,"En cours"))</f>
        <v/>
      </c>
      <c r="H185" s="17" t="str">
        <f aca="false">IF(A185="","",E185+G185)</f>
        <v/>
      </c>
      <c r="I185" s="16" t="str">
        <f aca="false">IF(A185="","",Articles!F185)</f>
        <v/>
      </c>
      <c r="J185" s="32" t="str">
        <f aca="false">IF(A185="","",IF(E185&lt;=I185,IF(H185&lt;=I185,"Commander","Déjà commandé"),"OK"))</f>
        <v/>
      </c>
      <c r="K185" s="17" t="str">
        <f aca="false">IF(J185="Commander",Articles!G185,"")</f>
        <v/>
      </c>
      <c r="L185" s="33" t="str">
        <f aca="false">IF(A185="","",(SUMIFS(Mouvements!$H$2:$H$5000,Mouvements!$D$2:$D$5000,A185,Mouvements!$C$2:$C$5000,"Sortie")-SUMIFS(Mouvements!$H$2:$H$5000,Mouvements!$D$2:$D$5000,A185,Mouvements!$C$2:$C$5000,"Retour"))/Listes!$J$3)</f>
        <v/>
      </c>
      <c r="M185" s="34" t="str">
        <f aca="false">IF(OR(A185="",L185=""),"",IF(L185&gt;0,E185/L185,""))</f>
        <v/>
      </c>
      <c r="N185" s="35" t="str">
        <f aca="false">IF(A185="","",Articles!H185)</f>
        <v/>
      </c>
      <c r="O185" s="36" t="str">
        <f aca="false">IF(A185="","",E185*N185)</f>
        <v/>
      </c>
      <c r="P185" s="17" t="str">
        <f aca="false">IF(A185="","",IF(E185&lt;0,"Stock négatif : un mouvement manque",IF(F185&lt;&gt;0,"Stock sur un autre emplacement","")))</f>
        <v/>
      </c>
    </row>
    <row r="186" customFormat="false" ht="15" hidden="false" customHeight="false" outlineLevel="0" collapsed="false">
      <c r="A186" s="16" t="str">
        <f aca="false">IF(Articles!A186="","",Articles!A186)</f>
        <v/>
      </c>
      <c r="B186" s="16" t="str">
        <f aca="false">IF(A186="","",Articles!B186)</f>
        <v/>
      </c>
      <c r="C186" s="17" t="str">
        <f aca="false">IF(A186="","",SUMIFS(Mouvements!$J$2:$J$5000,Mouvements!$D$2:$D$5000,A186,Mouvements!$F$2:$F$5000,C$4))</f>
        <v/>
      </c>
      <c r="D186" s="17" t="str">
        <f aca="false">IF(A186="","",SUMIFS(Mouvements!$J$2:$J$5000,Mouvements!$D$2:$D$5000,A186,Mouvements!$F$2:$F$5000,D$4))</f>
        <v/>
      </c>
      <c r="E186" s="31" t="str">
        <f aca="false">IF(A186="","",SUMIFS(Mouvements!$J$2:$J$5000,Mouvements!$D$2:$D$5000,A186))</f>
        <v/>
      </c>
      <c r="F186" s="17" t="str">
        <f aca="false">IF(A186="","",E186-C186-D186)</f>
        <v/>
      </c>
      <c r="G186" s="17" t="str">
        <f aca="false">IF(A186="","",SUMIFS(Commandes!$E$5:$E$1004,Commandes!$D$5:$D$1004,A186,Commandes!$G$5:$G$1004,"En cours"))</f>
        <v/>
      </c>
      <c r="H186" s="17" t="str">
        <f aca="false">IF(A186="","",E186+G186)</f>
        <v/>
      </c>
      <c r="I186" s="16" t="str">
        <f aca="false">IF(A186="","",Articles!F186)</f>
        <v/>
      </c>
      <c r="J186" s="32" t="str">
        <f aca="false">IF(A186="","",IF(E186&lt;=I186,IF(H186&lt;=I186,"Commander","Déjà commandé"),"OK"))</f>
        <v/>
      </c>
      <c r="K186" s="17" t="str">
        <f aca="false">IF(J186="Commander",Articles!G186,"")</f>
        <v/>
      </c>
      <c r="L186" s="33" t="str">
        <f aca="false">IF(A186="","",(SUMIFS(Mouvements!$H$2:$H$5000,Mouvements!$D$2:$D$5000,A186,Mouvements!$C$2:$C$5000,"Sortie")-SUMIFS(Mouvements!$H$2:$H$5000,Mouvements!$D$2:$D$5000,A186,Mouvements!$C$2:$C$5000,"Retour"))/Listes!$J$3)</f>
        <v/>
      </c>
      <c r="M186" s="34" t="str">
        <f aca="false">IF(OR(A186="",L186=""),"",IF(L186&gt;0,E186/L186,""))</f>
        <v/>
      </c>
      <c r="N186" s="35" t="str">
        <f aca="false">IF(A186="","",Articles!H186)</f>
        <v/>
      </c>
      <c r="O186" s="36" t="str">
        <f aca="false">IF(A186="","",E186*N186)</f>
        <v/>
      </c>
      <c r="P186" s="17" t="str">
        <f aca="false">IF(A186="","",IF(E186&lt;0,"Stock négatif : un mouvement manque",IF(F186&lt;&gt;0,"Stock sur un autre emplacement","")))</f>
        <v/>
      </c>
    </row>
    <row r="187" customFormat="false" ht="15" hidden="false" customHeight="false" outlineLevel="0" collapsed="false">
      <c r="A187" s="16" t="str">
        <f aca="false">IF(Articles!A187="","",Articles!A187)</f>
        <v/>
      </c>
      <c r="B187" s="16" t="str">
        <f aca="false">IF(A187="","",Articles!B187)</f>
        <v/>
      </c>
      <c r="C187" s="17" t="str">
        <f aca="false">IF(A187="","",SUMIFS(Mouvements!$J$2:$J$5000,Mouvements!$D$2:$D$5000,A187,Mouvements!$F$2:$F$5000,C$4))</f>
        <v/>
      </c>
      <c r="D187" s="17" t="str">
        <f aca="false">IF(A187="","",SUMIFS(Mouvements!$J$2:$J$5000,Mouvements!$D$2:$D$5000,A187,Mouvements!$F$2:$F$5000,D$4))</f>
        <v/>
      </c>
      <c r="E187" s="31" t="str">
        <f aca="false">IF(A187="","",SUMIFS(Mouvements!$J$2:$J$5000,Mouvements!$D$2:$D$5000,A187))</f>
        <v/>
      </c>
      <c r="F187" s="17" t="str">
        <f aca="false">IF(A187="","",E187-C187-D187)</f>
        <v/>
      </c>
      <c r="G187" s="17" t="str">
        <f aca="false">IF(A187="","",SUMIFS(Commandes!$E$5:$E$1004,Commandes!$D$5:$D$1004,A187,Commandes!$G$5:$G$1004,"En cours"))</f>
        <v/>
      </c>
      <c r="H187" s="17" t="str">
        <f aca="false">IF(A187="","",E187+G187)</f>
        <v/>
      </c>
      <c r="I187" s="16" t="str">
        <f aca="false">IF(A187="","",Articles!F187)</f>
        <v/>
      </c>
      <c r="J187" s="32" t="str">
        <f aca="false">IF(A187="","",IF(E187&lt;=I187,IF(H187&lt;=I187,"Commander","Déjà commandé"),"OK"))</f>
        <v/>
      </c>
      <c r="K187" s="17" t="str">
        <f aca="false">IF(J187="Commander",Articles!G187,"")</f>
        <v/>
      </c>
      <c r="L187" s="33" t="str">
        <f aca="false">IF(A187="","",(SUMIFS(Mouvements!$H$2:$H$5000,Mouvements!$D$2:$D$5000,A187,Mouvements!$C$2:$C$5000,"Sortie")-SUMIFS(Mouvements!$H$2:$H$5000,Mouvements!$D$2:$D$5000,A187,Mouvements!$C$2:$C$5000,"Retour"))/Listes!$J$3)</f>
        <v/>
      </c>
      <c r="M187" s="34" t="str">
        <f aca="false">IF(OR(A187="",L187=""),"",IF(L187&gt;0,E187/L187,""))</f>
        <v/>
      </c>
      <c r="N187" s="35" t="str">
        <f aca="false">IF(A187="","",Articles!H187)</f>
        <v/>
      </c>
      <c r="O187" s="36" t="str">
        <f aca="false">IF(A187="","",E187*N187)</f>
        <v/>
      </c>
      <c r="P187" s="17" t="str">
        <f aca="false">IF(A187="","",IF(E187&lt;0,"Stock négatif : un mouvement manque",IF(F187&lt;&gt;0,"Stock sur un autre emplacement","")))</f>
        <v/>
      </c>
    </row>
    <row r="188" customFormat="false" ht="15" hidden="false" customHeight="false" outlineLevel="0" collapsed="false">
      <c r="A188" s="16" t="str">
        <f aca="false">IF(Articles!A188="","",Articles!A188)</f>
        <v/>
      </c>
      <c r="B188" s="16" t="str">
        <f aca="false">IF(A188="","",Articles!B188)</f>
        <v/>
      </c>
      <c r="C188" s="17" t="str">
        <f aca="false">IF(A188="","",SUMIFS(Mouvements!$J$2:$J$5000,Mouvements!$D$2:$D$5000,A188,Mouvements!$F$2:$F$5000,C$4))</f>
        <v/>
      </c>
      <c r="D188" s="17" t="str">
        <f aca="false">IF(A188="","",SUMIFS(Mouvements!$J$2:$J$5000,Mouvements!$D$2:$D$5000,A188,Mouvements!$F$2:$F$5000,D$4))</f>
        <v/>
      </c>
      <c r="E188" s="31" t="str">
        <f aca="false">IF(A188="","",SUMIFS(Mouvements!$J$2:$J$5000,Mouvements!$D$2:$D$5000,A188))</f>
        <v/>
      </c>
      <c r="F188" s="17" t="str">
        <f aca="false">IF(A188="","",E188-C188-D188)</f>
        <v/>
      </c>
      <c r="G188" s="17" t="str">
        <f aca="false">IF(A188="","",SUMIFS(Commandes!$E$5:$E$1004,Commandes!$D$5:$D$1004,A188,Commandes!$G$5:$G$1004,"En cours"))</f>
        <v/>
      </c>
      <c r="H188" s="17" t="str">
        <f aca="false">IF(A188="","",E188+G188)</f>
        <v/>
      </c>
      <c r="I188" s="16" t="str">
        <f aca="false">IF(A188="","",Articles!F188)</f>
        <v/>
      </c>
      <c r="J188" s="32" t="str">
        <f aca="false">IF(A188="","",IF(E188&lt;=I188,IF(H188&lt;=I188,"Commander","Déjà commandé"),"OK"))</f>
        <v/>
      </c>
      <c r="K188" s="17" t="str">
        <f aca="false">IF(J188="Commander",Articles!G188,"")</f>
        <v/>
      </c>
      <c r="L188" s="33" t="str">
        <f aca="false">IF(A188="","",(SUMIFS(Mouvements!$H$2:$H$5000,Mouvements!$D$2:$D$5000,A188,Mouvements!$C$2:$C$5000,"Sortie")-SUMIFS(Mouvements!$H$2:$H$5000,Mouvements!$D$2:$D$5000,A188,Mouvements!$C$2:$C$5000,"Retour"))/Listes!$J$3)</f>
        <v/>
      </c>
      <c r="M188" s="34" t="str">
        <f aca="false">IF(OR(A188="",L188=""),"",IF(L188&gt;0,E188/L188,""))</f>
        <v/>
      </c>
      <c r="N188" s="35" t="str">
        <f aca="false">IF(A188="","",Articles!H188)</f>
        <v/>
      </c>
      <c r="O188" s="36" t="str">
        <f aca="false">IF(A188="","",E188*N188)</f>
        <v/>
      </c>
      <c r="P188" s="17" t="str">
        <f aca="false">IF(A188="","",IF(E188&lt;0,"Stock négatif : un mouvement manque",IF(F188&lt;&gt;0,"Stock sur un autre emplacement","")))</f>
        <v/>
      </c>
    </row>
    <row r="189" customFormat="false" ht="15" hidden="false" customHeight="false" outlineLevel="0" collapsed="false">
      <c r="A189" s="16" t="str">
        <f aca="false">IF(Articles!A189="","",Articles!A189)</f>
        <v/>
      </c>
      <c r="B189" s="16" t="str">
        <f aca="false">IF(A189="","",Articles!B189)</f>
        <v/>
      </c>
      <c r="C189" s="17" t="str">
        <f aca="false">IF(A189="","",SUMIFS(Mouvements!$J$2:$J$5000,Mouvements!$D$2:$D$5000,A189,Mouvements!$F$2:$F$5000,C$4))</f>
        <v/>
      </c>
      <c r="D189" s="17" t="str">
        <f aca="false">IF(A189="","",SUMIFS(Mouvements!$J$2:$J$5000,Mouvements!$D$2:$D$5000,A189,Mouvements!$F$2:$F$5000,D$4))</f>
        <v/>
      </c>
      <c r="E189" s="31" t="str">
        <f aca="false">IF(A189="","",SUMIFS(Mouvements!$J$2:$J$5000,Mouvements!$D$2:$D$5000,A189))</f>
        <v/>
      </c>
      <c r="F189" s="17" t="str">
        <f aca="false">IF(A189="","",E189-C189-D189)</f>
        <v/>
      </c>
      <c r="G189" s="17" t="str">
        <f aca="false">IF(A189="","",SUMIFS(Commandes!$E$5:$E$1004,Commandes!$D$5:$D$1004,A189,Commandes!$G$5:$G$1004,"En cours"))</f>
        <v/>
      </c>
      <c r="H189" s="17" t="str">
        <f aca="false">IF(A189="","",E189+G189)</f>
        <v/>
      </c>
      <c r="I189" s="16" t="str">
        <f aca="false">IF(A189="","",Articles!F189)</f>
        <v/>
      </c>
      <c r="J189" s="32" t="str">
        <f aca="false">IF(A189="","",IF(E189&lt;=I189,IF(H189&lt;=I189,"Commander","Déjà commandé"),"OK"))</f>
        <v/>
      </c>
      <c r="K189" s="17" t="str">
        <f aca="false">IF(J189="Commander",Articles!G189,"")</f>
        <v/>
      </c>
      <c r="L189" s="33" t="str">
        <f aca="false">IF(A189="","",(SUMIFS(Mouvements!$H$2:$H$5000,Mouvements!$D$2:$D$5000,A189,Mouvements!$C$2:$C$5000,"Sortie")-SUMIFS(Mouvements!$H$2:$H$5000,Mouvements!$D$2:$D$5000,A189,Mouvements!$C$2:$C$5000,"Retour"))/Listes!$J$3)</f>
        <v/>
      </c>
      <c r="M189" s="34" t="str">
        <f aca="false">IF(OR(A189="",L189=""),"",IF(L189&gt;0,E189/L189,""))</f>
        <v/>
      </c>
      <c r="N189" s="35" t="str">
        <f aca="false">IF(A189="","",Articles!H189)</f>
        <v/>
      </c>
      <c r="O189" s="36" t="str">
        <f aca="false">IF(A189="","",E189*N189)</f>
        <v/>
      </c>
      <c r="P189" s="17" t="str">
        <f aca="false">IF(A189="","",IF(E189&lt;0,"Stock négatif : un mouvement manque",IF(F189&lt;&gt;0,"Stock sur un autre emplacement","")))</f>
        <v/>
      </c>
    </row>
    <row r="190" customFormat="false" ht="15" hidden="false" customHeight="false" outlineLevel="0" collapsed="false">
      <c r="A190" s="16" t="str">
        <f aca="false">IF(Articles!A190="","",Articles!A190)</f>
        <v/>
      </c>
      <c r="B190" s="16" t="str">
        <f aca="false">IF(A190="","",Articles!B190)</f>
        <v/>
      </c>
      <c r="C190" s="17" t="str">
        <f aca="false">IF(A190="","",SUMIFS(Mouvements!$J$2:$J$5000,Mouvements!$D$2:$D$5000,A190,Mouvements!$F$2:$F$5000,C$4))</f>
        <v/>
      </c>
      <c r="D190" s="17" t="str">
        <f aca="false">IF(A190="","",SUMIFS(Mouvements!$J$2:$J$5000,Mouvements!$D$2:$D$5000,A190,Mouvements!$F$2:$F$5000,D$4))</f>
        <v/>
      </c>
      <c r="E190" s="31" t="str">
        <f aca="false">IF(A190="","",SUMIFS(Mouvements!$J$2:$J$5000,Mouvements!$D$2:$D$5000,A190))</f>
        <v/>
      </c>
      <c r="F190" s="17" t="str">
        <f aca="false">IF(A190="","",E190-C190-D190)</f>
        <v/>
      </c>
      <c r="G190" s="17" t="str">
        <f aca="false">IF(A190="","",SUMIFS(Commandes!$E$5:$E$1004,Commandes!$D$5:$D$1004,A190,Commandes!$G$5:$G$1004,"En cours"))</f>
        <v/>
      </c>
      <c r="H190" s="17" t="str">
        <f aca="false">IF(A190="","",E190+G190)</f>
        <v/>
      </c>
      <c r="I190" s="16" t="str">
        <f aca="false">IF(A190="","",Articles!F190)</f>
        <v/>
      </c>
      <c r="J190" s="32" t="str">
        <f aca="false">IF(A190="","",IF(E190&lt;=I190,IF(H190&lt;=I190,"Commander","Déjà commandé"),"OK"))</f>
        <v/>
      </c>
      <c r="K190" s="17" t="str">
        <f aca="false">IF(J190="Commander",Articles!G190,"")</f>
        <v/>
      </c>
      <c r="L190" s="33" t="str">
        <f aca="false">IF(A190="","",(SUMIFS(Mouvements!$H$2:$H$5000,Mouvements!$D$2:$D$5000,A190,Mouvements!$C$2:$C$5000,"Sortie")-SUMIFS(Mouvements!$H$2:$H$5000,Mouvements!$D$2:$D$5000,A190,Mouvements!$C$2:$C$5000,"Retour"))/Listes!$J$3)</f>
        <v/>
      </c>
      <c r="M190" s="34" t="str">
        <f aca="false">IF(OR(A190="",L190=""),"",IF(L190&gt;0,E190/L190,""))</f>
        <v/>
      </c>
      <c r="N190" s="35" t="str">
        <f aca="false">IF(A190="","",Articles!H190)</f>
        <v/>
      </c>
      <c r="O190" s="36" t="str">
        <f aca="false">IF(A190="","",E190*N190)</f>
        <v/>
      </c>
      <c r="P190" s="17" t="str">
        <f aca="false">IF(A190="","",IF(E190&lt;0,"Stock négatif : un mouvement manque",IF(F190&lt;&gt;0,"Stock sur un autre emplacement","")))</f>
        <v/>
      </c>
    </row>
    <row r="191" customFormat="false" ht="15" hidden="false" customHeight="false" outlineLevel="0" collapsed="false">
      <c r="A191" s="16" t="str">
        <f aca="false">IF(Articles!A191="","",Articles!A191)</f>
        <v/>
      </c>
      <c r="B191" s="16" t="str">
        <f aca="false">IF(A191="","",Articles!B191)</f>
        <v/>
      </c>
      <c r="C191" s="17" t="str">
        <f aca="false">IF(A191="","",SUMIFS(Mouvements!$J$2:$J$5000,Mouvements!$D$2:$D$5000,A191,Mouvements!$F$2:$F$5000,C$4))</f>
        <v/>
      </c>
      <c r="D191" s="17" t="str">
        <f aca="false">IF(A191="","",SUMIFS(Mouvements!$J$2:$J$5000,Mouvements!$D$2:$D$5000,A191,Mouvements!$F$2:$F$5000,D$4))</f>
        <v/>
      </c>
      <c r="E191" s="31" t="str">
        <f aca="false">IF(A191="","",SUMIFS(Mouvements!$J$2:$J$5000,Mouvements!$D$2:$D$5000,A191))</f>
        <v/>
      </c>
      <c r="F191" s="17" t="str">
        <f aca="false">IF(A191="","",E191-C191-D191)</f>
        <v/>
      </c>
      <c r="G191" s="17" t="str">
        <f aca="false">IF(A191="","",SUMIFS(Commandes!$E$5:$E$1004,Commandes!$D$5:$D$1004,A191,Commandes!$G$5:$G$1004,"En cours"))</f>
        <v/>
      </c>
      <c r="H191" s="17" t="str">
        <f aca="false">IF(A191="","",E191+G191)</f>
        <v/>
      </c>
      <c r="I191" s="16" t="str">
        <f aca="false">IF(A191="","",Articles!F191)</f>
        <v/>
      </c>
      <c r="J191" s="32" t="str">
        <f aca="false">IF(A191="","",IF(E191&lt;=I191,IF(H191&lt;=I191,"Commander","Déjà commandé"),"OK"))</f>
        <v/>
      </c>
      <c r="K191" s="17" t="str">
        <f aca="false">IF(J191="Commander",Articles!G191,"")</f>
        <v/>
      </c>
      <c r="L191" s="33" t="str">
        <f aca="false">IF(A191="","",(SUMIFS(Mouvements!$H$2:$H$5000,Mouvements!$D$2:$D$5000,A191,Mouvements!$C$2:$C$5000,"Sortie")-SUMIFS(Mouvements!$H$2:$H$5000,Mouvements!$D$2:$D$5000,A191,Mouvements!$C$2:$C$5000,"Retour"))/Listes!$J$3)</f>
        <v/>
      </c>
      <c r="M191" s="34" t="str">
        <f aca="false">IF(OR(A191="",L191=""),"",IF(L191&gt;0,E191/L191,""))</f>
        <v/>
      </c>
      <c r="N191" s="35" t="str">
        <f aca="false">IF(A191="","",Articles!H191)</f>
        <v/>
      </c>
      <c r="O191" s="36" t="str">
        <f aca="false">IF(A191="","",E191*N191)</f>
        <v/>
      </c>
      <c r="P191" s="17" t="str">
        <f aca="false">IF(A191="","",IF(E191&lt;0,"Stock négatif : un mouvement manque",IF(F191&lt;&gt;0,"Stock sur un autre emplacement","")))</f>
        <v/>
      </c>
    </row>
    <row r="192" customFormat="false" ht="15" hidden="false" customHeight="false" outlineLevel="0" collapsed="false">
      <c r="A192" s="16" t="str">
        <f aca="false">IF(Articles!A192="","",Articles!A192)</f>
        <v/>
      </c>
      <c r="B192" s="16" t="str">
        <f aca="false">IF(A192="","",Articles!B192)</f>
        <v/>
      </c>
      <c r="C192" s="17" t="str">
        <f aca="false">IF(A192="","",SUMIFS(Mouvements!$J$2:$J$5000,Mouvements!$D$2:$D$5000,A192,Mouvements!$F$2:$F$5000,C$4))</f>
        <v/>
      </c>
      <c r="D192" s="17" t="str">
        <f aca="false">IF(A192="","",SUMIFS(Mouvements!$J$2:$J$5000,Mouvements!$D$2:$D$5000,A192,Mouvements!$F$2:$F$5000,D$4))</f>
        <v/>
      </c>
      <c r="E192" s="31" t="str">
        <f aca="false">IF(A192="","",SUMIFS(Mouvements!$J$2:$J$5000,Mouvements!$D$2:$D$5000,A192))</f>
        <v/>
      </c>
      <c r="F192" s="17" t="str">
        <f aca="false">IF(A192="","",E192-C192-D192)</f>
        <v/>
      </c>
      <c r="G192" s="17" t="str">
        <f aca="false">IF(A192="","",SUMIFS(Commandes!$E$5:$E$1004,Commandes!$D$5:$D$1004,A192,Commandes!$G$5:$G$1004,"En cours"))</f>
        <v/>
      </c>
      <c r="H192" s="17" t="str">
        <f aca="false">IF(A192="","",E192+G192)</f>
        <v/>
      </c>
      <c r="I192" s="16" t="str">
        <f aca="false">IF(A192="","",Articles!F192)</f>
        <v/>
      </c>
      <c r="J192" s="32" t="str">
        <f aca="false">IF(A192="","",IF(E192&lt;=I192,IF(H192&lt;=I192,"Commander","Déjà commandé"),"OK"))</f>
        <v/>
      </c>
      <c r="K192" s="17" t="str">
        <f aca="false">IF(J192="Commander",Articles!G192,"")</f>
        <v/>
      </c>
      <c r="L192" s="33" t="str">
        <f aca="false">IF(A192="","",(SUMIFS(Mouvements!$H$2:$H$5000,Mouvements!$D$2:$D$5000,A192,Mouvements!$C$2:$C$5000,"Sortie")-SUMIFS(Mouvements!$H$2:$H$5000,Mouvements!$D$2:$D$5000,A192,Mouvements!$C$2:$C$5000,"Retour"))/Listes!$J$3)</f>
        <v/>
      </c>
      <c r="M192" s="34" t="str">
        <f aca="false">IF(OR(A192="",L192=""),"",IF(L192&gt;0,E192/L192,""))</f>
        <v/>
      </c>
      <c r="N192" s="35" t="str">
        <f aca="false">IF(A192="","",Articles!H192)</f>
        <v/>
      </c>
      <c r="O192" s="36" t="str">
        <f aca="false">IF(A192="","",E192*N192)</f>
        <v/>
      </c>
      <c r="P192" s="17" t="str">
        <f aca="false">IF(A192="","",IF(E192&lt;0,"Stock négatif : un mouvement manque",IF(F192&lt;&gt;0,"Stock sur un autre emplacement","")))</f>
        <v/>
      </c>
    </row>
    <row r="193" customFormat="false" ht="15" hidden="false" customHeight="false" outlineLevel="0" collapsed="false">
      <c r="A193" s="16" t="str">
        <f aca="false">IF(Articles!A193="","",Articles!A193)</f>
        <v/>
      </c>
      <c r="B193" s="16" t="str">
        <f aca="false">IF(A193="","",Articles!B193)</f>
        <v/>
      </c>
      <c r="C193" s="17" t="str">
        <f aca="false">IF(A193="","",SUMIFS(Mouvements!$J$2:$J$5000,Mouvements!$D$2:$D$5000,A193,Mouvements!$F$2:$F$5000,C$4))</f>
        <v/>
      </c>
      <c r="D193" s="17" t="str">
        <f aca="false">IF(A193="","",SUMIFS(Mouvements!$J$2:$J$5000,Mouvements!$D$2:$D$5000,A193,Mouvements!$F$2:$F$5000,D$4))</f>
        <v/>
      </c>
      <c r="E193" s="31" t="str">
        <f aca="false">IF(A193="","",SUMIFS(Mouvements!$J$2:$J$5000,Mouvements!$D$2:$D$5000,A193))</f>
        <v/>
      </c>
      <c r="F193" s="17" t="str">
        <f aca="false">IF(A193="","",E193-C193-D193)</f>
        <v/>
      </c>
      <c r="G193" s="17" t="str">
        <f aca="false">IF(A193="","",SUMIFS(Commandes!$E$5:$E$1004,Commandes!$D$5:$D$1004,A193,Commandes!$G$5:$G$1004,"En cours"))</f>
        <v/>
      </c>
      <c r="H193" s="17" t="str">
        <f aca="false">IF(A193="","",E193+G193)</f>
        <v/>
      </c>
      <c r="I193" s="16" t="str">
        <f aca="false">IF(A193="","",Articles!F193)</f>
        <v/>
      </c>
      <c r="J193" s="32" t="str">
        <f aca="false">IF(A193="","",IF(E193&lt;=I193,IF(H193&lt;=I193,"Commander","Déjà commandé"),"OK"))</f>
        <v/>
      </c>
      <c r="K193" s="17" t="str">
        <f aca="false">IF(J193="Commander",Articles!G193,"")</f>
        <v/>
      </c>
      <c r="L193" s="33" t="str">
        <f aca="false">IF(A193="","",(SUMIFS(Mouvements!$H$2:$H$5000,Mouvements!$D$2:$D$5000,A193,Mouvements!$C$2:$C$5000,"Sortie")-SUMIFS(Mouvements!$H$2:$H$5000,Mouvements!$D$2:$D$5000,A193,Mouvements!$C$2:$C$5000,"Retour"))/Listes!$J$3)</f>
        <v/>
      </c>
      <c r="M193" s="34" t="str">
        <f aca="false">IF(OR(A193="",L193=""),"",IF(L193&gt;0,E193/L193,""))</f>
        <v/>
      </c>
      <c r="N193" s="35" t="str">
        <f aca="false">IF(A193="","",Articles!H193)</f>
        <v/>
      </c>
      <c r="O193" s="36" t="str">
        <f aca="false">IF(A193="","",E193*N193)</f>
        <v/>
      </c>
      <c r="P193" s="17" t="str">
        <f aca="false">IF(A193="","",IF(E193&lt;0,"Stock négatif : un mouvement manque",IF(F193&lt;&gt;0,"Stock sur un autre emplacement","")))</f>
        <v/>
      </c>
    </row>
    <row r="194" customFormat="false" ht="15" hidden="false" customHeight="false" outlineLevel="0" collapsed="false">
      <c r="A194" s="16" t="str">
        <f aca="false">IF(Articles!A194="","",Articles!A194)</f>
        <v/>
      </c>
      <c r="B194" s="16" t="str">
        <f aca="false">IF(A194="","",Articles!B194)</f>
        <v/>
      </c>
      <c r="C194" s="17" t="str">
        <f aca="false">IF(A194="","",SUMIFS(Mouvements!$J$2:$J$5000,Mouvements!$D$2:$D$5000,A194,Mouvements!$F$2:$F$5000,C$4))</f>
        <v/>
      </c>
      <c r="D194" s="17" t="str">
        <f aca="false">IF(A194="","",SUMIFS(Mouvements!$J$2:$J$5000,Mouvements!$D$2:$D$5000,A194,Mouvements!$F$2:$F$5000,D$4))</f>
        <v/>
      </c>
      <c r="E194" s="31" t="str">
        <f aca="false">IF(A194="","",SUMIFS(Mouvements!$J$2:$J$5000,Mouvements!$D$2:$D$5000,A194))</f>
        <v/>
      </c>
      <c r="F194" s="17" t="str">
        <f aca="false">IF(A194="","",E194-C194-D194)</f>
        <v/>
      </c>
      <c r="G194" s="17" t="str">
        <f aca="false">IF(A194="","",SUMIFS(Commandes!$E$5:$E$1004,Commandes!$D$5:$D$1004,A194,Commandes!$G$5:$G$1004,"En cours"))</f>
        <v/>
      </c>
      <c r="H194" s="17" t="str">
        <f aca="false">IF(A194="","",E194+G194)</f>
        <v/>
      </c>
      <c r="I194" s="16" t="str">
        <f aca="false">IF(A194="","",Articles!F194)</f>
        <v/>
      </c>
      <c r="J194" s="32" t="str">
        <f aca="false">IF(A194="","",IF(E194&lt;=I194,IF(H194&lt;=I194,"Commander","Déjà commandé"),"OK"))</f>
        <v/>
      </c>
      <c r="K194" s="17" t="str">
        <f aca="false">IF(J194="Commander",Articles!G194,"")</f>
        <v/>
      </c>
      <c r="L194" s="33" t="str">
        <f aca="false">IF(A194="","",(SUMIFS(Mouvements!$H$2:$H$5000,Mouvements!$D$2:$D$5000,A194,Mouvements!$C$2:$C$5000,"Sortie")-SUMIFS(Mouvements!$H$2:$H$5000,Mouvements!$D$2:$D$5000,A194,Mouvements!$C$2:$C$5000,"Retour"))/Listes!$J$3)</f>
        <v/>
      </c>
      <c r="M194" s="34" t="str">
        <f aca="false">IF(OR(A194="",L194=""),"",IF(L194&gt;0,E194/L194,""))</f>
        <v/>
      </c>
      <c r="N194" s="35" t="str">
        <f aca="false">IF(A194="","",Articles!H194)</f>
        <v/>
      </c>
      <c r="O194" s="36" t="str">
        <f aca="false">IF(A194="","",E194*N194)</f>
        <v/>
      </c>
      <c r="P194" s="17" t="str">
        <f aca="false">IF(A194="","",IF(E194&lt;0,"Stock négatif : un mouvement manque",IF(F194&lt;&gt;0,"Stock sur un autre emplacement","")))</f>
        <v/>
      </c>
    </row>
    <row r="195" customFormat="false" ht="15" hidden="false" customHeight="false" outlineLevel="0" collapsed="false">
      <c r="A195" s="16" t="str">
        <f aca="false">IF(Articles!A195="","",Articles!A195)</f>
        <v/>
      </c>
      <c r="B195" s="16" t="str">
        <f aca="false">IF(A195="","",Articles!B195)</f>
        <v/>
      </c>
      <c r="C195" s="17" t="str">
        <f aca="false">IF(A195="","",SUMIFS(Mouvements!$J$2:$J$5000,Mouvements!$D$2:$D$5000,A195,Mouvements!$F$2:$F$5000,C$4))</f>
        <v/>
      </c>
      <c r="D195" s="17" t="str">
        <f aca="false">IF(A195="","",SUMIFS(Mouvements!$J$2:$J$5000,Mouvements!$D$2:$D$5000,A195,Mouvements!$F$2:$F$5000,D$4))</f>
        <v/>
      </c>
      <c r="E195" s="31" t="str">
        <f aca="false">IF(A195="","",SUMIFS(Mouvements!$J$2:$J$5000,Mouvements!$D$2:$D$5000,A195))</f>
        <v/>
      </c>
      <c r="F195" s="17" t="str">
        <f aca="false">IF(A195="","",E195-C195-D195)</f>
        <v/>
      </c>
      <c r="G195" s="17" t="str">
        <f aca="false">IF(A195="","",SUMIFS(Commandes!$E$5:$E$1004,Commandes!$D$5:$D$1004,A195,Commandes!$G$5:$G$1004,"En cours"))</f>
        <v/>
      </c>
      <c r="H195" s="17" t="str">
        <f aca="false">IF(A195="","",E195+G195)</f>
        <v/>
      </c>
      <c r="I195" s="16" t="str">
        <f aca="false">IF(A195="","",Articles!F195)</f>
        <v/>
      </c>
      <c r="J195" s="32" t="str">
        <f aca="false">IF(A195="","",IF(E195&lt;=I195,IF(H195&lt;=I195,"Commander","Déjà commandé"),"OK"))</f>
        <v/>
      </c>
      <c r="K195" s="17" t="str">
        <f aca="false">IF(J195="Commander",Articles!G195,"")</f>
        <v/>
      </c>
      <c r="L195" s="33" t="str">
        <f aca="false">IF(A195="","",(SUMIFS(Mouvements!$H$2:$H$5000,Mouvements!$D$2:$D$5000,A195,Mouvements!$C$2:$C$5000,"Sortie")-SUMIFS(Mouvements!$H$2:$H$5000,Mouvements!$D$2:$D$5000,A195,Mouvements!$C$2:$C$5000,"Retour"))/Listes!$J$3)</f>
        <v/>
      </c>
      <c r="M195" s="34" t="str">
        <f aca="false">IF(OR(A195="",L195=""),"",IF(L195&gt;0,E195/L195,""))</f>
        <v/>
      </c>
      <c r="N195" s="35" t="str">
        <f aca="false">IF(A195="","",Articles!H195)</f>
        <v/>
      </c>
      <c r="O195" s="36" t="str">
        <f aca="false">IF(A195="","",E195*N195)</f>
        <v/>
      </c>
      <c r="P195" s="17" t="str">
        <f aca="false">IF(A195="","",IF(E195&lt;0,"Stock négatif : un mouvement manque",IF(F195&lt;&gt;0,"Stock sur un autre emplacement","")))</f>
        <v/>
      </c>
    </row>
    <row r="196" customFormat="false" ht="15" hidden="false" customHeight="false" outlineLevel="0" collapsed="false">
      <c r="A196" s="16" t="str">
        <f aca="false">IF(Articles!A196="","",Articles!A196)</f>
        <v/>
      </c>
      <c r="B196" s="16" t="str">
        <f aca="false">IF(A196="","",Articles!B196)</f>
        <v/>
      </c>
      <c r="C196" s="17" t="str">
        <f aca="false">IF(A196="","",SUMIFS(Mouvements!$J$2:$J$5000,Mouvements!$D$2:$D$5000,A196,Mouvements!$F$2:$F$5000,C$4))</f>
        <v/>
      </c>
      <c r="D196" s="17" t="str">
        <f aca="false">IF(A196="","",SUMIFS(Mouvements!$J$2:$J$5000,Mouvements!$D$2:$D$5000,A196,Mouvements!$F$2:$F$5000,D$4))</f>
        <v/>
      </c>
      <c r="E196" s="31" t="str">
        <f aca="false">IF(A196="","",SUMIFS(Mouvements!$J$2:$J$5000,Mouvements!$D$2:$D$5000,A196))</f>
        <v/>
      </c>
      <c r="F196" s="17" t="str">
        <f aca="false">IF(A196="","",E196-C196-D196)</f>
        <v/>
      </c>
      <c r="G196" s="17" t="str">
        <f aca="false">IF(A196="","",SUMIFS(Commandes!$E$5:$E$1004,Commandes!$D$5:$D$1004,A196,Commandes!$G$5:$G$1004,"En cours"))</f>
        <v/>
      </c>
      <c r="H196" s="17" t="str">
        <f aca="false">IF(A196="","",E196+G196)</f>
        <v/>
      </c>
      <c r="I196" s="16" t="str">
        <f aca="false">IF(A196="","",Articles!F196)</f>
        <v/>
      </c>
      <c r="J196" s="32" t="str">
        <f aca="false">IF(A196="","",IF(E196&lt;=I196,IF(H196&lt;=I196,"Commander","Déjà commandé"),"OK"))</f>
        <v/>
      </c>
      <c r="K196" s="17" t="str">
        <f aca="false">IF(J196="Commander",Articles!G196,"")</f>
        <v/>
      </c>
      <c r="L196" s="33" t="str">
        <f aca="false">IF(A196="","",(SUMIFS(Mouvements!$H$2:$H$5000,Mouvements!$D$2:$D$5000,A196,Mouvements!$C$2:$C$5000,"Sortie")-SUMIFS(Mouvements!$H$2:$H$5000,Mouvements!$D$2:$D$5000,A196,Mouvements!$C$2:$C$5000,"Retour"))/Listes!$J$3)</f>
        <v/>
      </c>
      <c r="M196" s="34" t="str">
        <f aca="false">IF(OR(A196="",L196=""),"",IF(L196&gt;0,E196/L196,""))</f>
        <v/>
      </c>
      <c r="N196" s="35" t="str">
        <f aca="false">IF(A196="","",Articles!H196)</f>
        <v/>
      </c>
      <c r="O196" s="36" t="str">
        <f aca="false">IF(A196="","",E196*N196)</f>
        <v/>
      </c>
      <c r="P196" s="17" t="str">
        <f aca="false">IF(A196="","",IF(E196&lt;0,"Stock négatif : un mouvement manque",IF(F196&lt;&gt;0,"Stock sur un autre emplacement","")))</f>
        <v/>
      </c>
    </row>
    <row r="197" customFormat="false" ht="15" hidden="false" customHeight="false" outlineLevel="0" collapsed="false">
      <c r="A197" s="16" t="str">
        <f aca="false">IF(Articles!A197="","",Articles!A197)</f>
        <v/>
      </c>
      <c r="B197" s="16" t="str">
        <f aca="false">IF(A197="","",Articles!B197)</f>
        <v/>
      </c>
      <c r="C197" s="17" t="str">
        <f aca="false">IF(A197="","",SUMIFS(Mouvements!$J$2:$J$5000,Mouvements!$D$2:$D$5000,A197,Mouvements!$F$2:$F$5000,C$4))</f>
        <v/>
      </c>
      <c r="D197" s="17" t="str">
        <f aca="false">IF(A197="","",SUMIFS(Mouvements!$J$2:$J$5000,Mouvements!$D$2:$D$5000,A197,Mouvements!$F$2:$F$5000,D$4))</f>
        <v/>
      </c>
      <c r="E197" s="31" t="str">
        <f aca="false">IF(A197="","",SUMIFS(Mouvements!$J$2:$J$5000,Mouvements!$D$2:$D$5000,A197))</f>
        <v/>
      </c>
      <c r="F197" s="17" t="str">
        <f aca="false">IF(A197="","",E197-C197-D197)</f>
        <v/>
      </c>
      <c r="G197" s="17" t="str">
        <f aca="false">IF(A197="","",SUMIFS(Commandes!$E$5:$E$1004,Commandes!$D$5:$D$1004,A197,Commandes!$G$5:$G$1004,"En cours"))</f>
        <v/>
      </c>
      <c r="H197" s="17" t="str">
        <f aca="false">IF(A197="","",E197+G197)</f>
        <v/>
      </c>
      <c r="I197" s="16" t="str">
        <f aca="false">IF(A197="","",Articles!F197)</f>
        <v/>
      </c>
      <c r="J197" s="32" t="str">
        <f aca="false">IF(A197="","",IF(E197&lt;=I197,IF(H197&lt;=I197,"Commander","Déjà commandé"),"OK"))</f>
        <v/>
      </c>
      <c r="K197" s="17" t="str">
        <f aca="false">IF(J197="Commander",Articles!G197,"")</f>
        <v/>
      </c>
      <c r="L197" s="33" t="str">
        <f aca="false">IF(A197="","",(SUMIFS(Mouvements!$H$2:$H$5000,Mouvements!$D$2:$D$5000,A197,Mouvements!$C$2:$C$5000,"Sortie")-SUMIFS(Mouvements!$H$2:$H$5000,Mouvements!$D$2:$D$5000,A197,Mouvements!$C$2:$C$5000,"Retour"))/Listes!$J$3)</f>
        <v/>
      </c>
      <c r="M197" s="34" t="str">
        <f aca="false">IF(OR(A197="",L197=""),"",IF(L197&gt;0,E197/L197,""))</f>
        <v/>
      </c>
      <c r="N197" s="35" t="str">
        <f aca="false">IF(A197="","",Articles!H197)</f>
        <v/>
      </c>
      <c r="O197" s="36" t="str">
        <f aca="false">IF(A197="","",E197*N197)</f>
        <v/>
      </c>
      <c r="P197" s="17" t="str">
        <f aca="false">IF(A197="","",IF(E197&lt;0,"Stock négatif : un mouvement manque",IF(F197&lt;&gt;0,"Stock sur un autre emplacement","")))</f>
        <v/>
      </c>
    </row>
    <row r="198" customFormat="false" ht="15" hidden="false" customHeight="false" outlineLevel="0" collapsed="false">
      <c r="A198" s="16" t="str">
        <f aca="false">IF(Articles!A198="","",Articles!A198)</f>
        <v/>
      </c>
      <c r="B198" s="16" t="str">
        <f aca="false">IF(A198="","",Articles!B198)</f>
        <v/>
      </c>
      <c r="C198" s="17" t="str">
        <f aca="false">IF(A198="","",SUMIFS(Mouvements!$J$2:$J$5000,Mouvements!$D$2:$D$5000,A198,Mouvements!$F$2:$F$5000,C$4))</f>
        <v/>
      </c>
      <c r="D198" s="17" t="str">
        <f aca="false">IF(A198="","",SUMIFS(Mouvements!$J$2:$J$5000,Mouvements!$D$2:$D$5000,A198,Mouvements!$F$2:$F$5000,D$4))</f>
        <v/>
      </c>
      <c r="E198" s="31" t="str">
        <f aca="false">IF(A198="","",SUMIFS(Mouvements!$J$2:$J$5000,Mouvements!$D$2:$D$5000,A198))</f>
        <v/>
      </c>
      <c r="F198" s="17" t="str">
        <f aca="false">IF(A198="","",E198-C198-D198)</f>
        <v/>
      </c>
      <c r="G198" s="17" t="str">
        <f aca="false">IF(A198="","",SUMIFS(Commandes!$E$5:$E$1004,Commandes!$D$5:$D$1004,A198,Commandes!$G$5:$G$1004,"En cours"))</f>
        <v/>
      </c>
      <c r="H198" s="17" t="str">
        <f aca="false">IF(A198="","",E198+G198)</f>
        <v/>
      </c>
      <c r="I198" s="16" t="str">
        <f aca="false">IF(A198="","",Articles!F198)</f>
        <v/>
      </c>
      <c r="J198" s="32" t="str">
        <f aca="false">IF(A198="","",IF(E198&lt;=I198,IF(H198&lt;=I198,"Commander","Déjà commandé"),"OK"))</f>
        <v/>
      </c>
      <c r="K198" s="17" t="str">
        <f aca="false">IF(J198="Commander",Articles!G198,"")</f>
        <v/>
      </c>
      <c r="L198" s="33" t="str">
        <f aca="false">IF(A198="","",(SUMIFS(Mouvements!$H$2:$H$5000,Mouvements!$D$2:$D$5000,A198,Mouvements!$C$2:$C$5000,"Sortie")-SUMIFS(Mouvements!$H$2:$H$5000,Mouvements!$D$2:$D$5000,A198,Mouvements!$C$2:$C$5000,"Retour"))/Listes!$J$3)</f>
        <v/>
      </c>
      <c r="M198" s="34" t="str">
        <f aca="false">IF(OR(A198="",L198=""),"",IF(L198&gt;0,E198/L198,""))</f>
        <v/>
      </c>
      <c r="N198" s="35" t="str">
        <f aca="false">IF(A198="","",Articles!H198)</f>
        <v/>
      </c>
      <c r="O198" s="36" t="str">
        <f aca="false">IF(A198="","",E198*N198)</f>
        <v/>
      </c>
      <c r="P198" s="17" t="str">
        <f aca="false">IF(A198="","",IF(E198&lt;0,"Stock négatif : un mouvement manque",IF(F198&lt;&gt;0,"Stock sur un autre emplacement","")))</f>
        <v/>
      </c>
    </row>
    <row r="199" customFormat="false" ht="15" hidden="false" customHeight="false" outlineLevel="0" collapsed="false">
      <c r="A199" s="16" t="str">
        <f aca="false">IF(Articles!A199="","",Articles!A199)</f>
        <v/>
      </c>
      <c r="B199" s="16" t="str">
        <f aca="false">IF(A199="","",Articles!B199)</f>
        <v/>
      </c>
      <c r="C199" s="17" t="str">
        <f aca="false">IF(A199="","",SUMIFS(Mouvements!$J$2:$J$5000,Mouvements!$D$2:$D$5000,A199,Mouvements!$F$2:$F$5000,C$4))</f>
        <v/>
      </c>
      <c r="D199" s="17" t="str">
        <f aca="false">IF(A199="","",SUMIFS(Mouvements!$J$2:$J$5000,Mouvements!$D$2:$D$5000,A199,Mouvements!$F$2:$F$5000,D$4))</f>
        <v/>
      </c>
      <c r="E199" s="31" t="str">
        <f aca="false">IF(A199="","",SUMIFS(Mouvements!$J$2:$J$5000,Mouvements!$D$2:$D$5000,A199))</f>
        <v/>
      </c>
      <c r="F199" s="17" t="str">
        <f aca="false">IF(A199="","",E199-C199-D199)</f>
        <v/>
      </c>
      <c r="G199" s="17" t="str">
        <f aca="false">IF(A199="","",SUMIFS(Commandes!$E$5:$E$1004,Commandes!$D$5:$D$1004,A199,Commandes!$G$5:$G$1004,"En cours"))</f>
        <v/>
      </c>
      <c r="H199" s="17" t="str">
        <f aca="false">IF(A199="","",E199+G199)</f>
        <v/>
      </c>
      <c r="I199" s="16" t="str">
        <f aca="false">IF(A199="","",Articles!F199)</f>
        <v/>
      </c>
      <c r="J199" s="32" t="str">
        <f aca="false">IF(A199="","",IF(E199&lt;=I199,IF(H199&lt;=I199,"Commander","Déjà commandé"),"OK"))</f>
        <v/>
      </c>
      <c r="K199" s="17" t="str">
        <f aca="false">IF(J199="Commander",Articles!G199,"")</f>
        <v/>
      </c>
      <c r="L199" s="33" t="str">
        <f aca="false">IF(A199="","",(SUMIFS(Mouvements!$H$2:$H$5000,Mouvements!$D$2:$D$5000,A199,Mouvements!$C$2:$C$5000,"Sortie")-SUMIFS(Mouvements!$H$2:$H$5000,Mouvements!$D$2:$D$5000,A199,Mouvements!$C$2:$C$5000,"Retour"))/Listes!$J$3)</f>
        <v/>
      </c>
      <c r="M199" s="34" t="str">
        <f aca="false">IF(OR(A199="",L199=""),"",IF(L199&gt;0,E199/L199,""))</f>
        <v/>
      </c>
      <c r="N199" s="35" t="str">
        <f aca="false">IF(A199="","",Articles!H199)</f>
        <v/>
      </c>
      <c r="O199" s="36" t="str">
        <f aca="false">IF(A199="","",E199*N199)</f>
        <v/>
      </c>
      <c r="P199" s="17" t="str">
        <f aca="false">IF(A199="","",IF(E199&lt;0,"Stock négatif : un mouvement manque",IF(F199&lt;&gt;0,"Stock sur un autre emplacement","")))</f>
        <v/>
      </c>
    </row>
    <row r="200" customFormat="false" ht="15" hidden="false" customHeight="false" outlineLevel="0" collapsed="false">
      <c r="A200" s="16" t="str">
        <f aca="false">IF(Articles!A200="","",Articles!A200)</f>
        <v/>
      </c>
      <c r="B200" s="16" t="str">
        <f aca="false">IF(A200="","",Articles!B200)</f>
        <v/>
      </c>
      <c r="C200" s="17" t="str">
        <f aca="false">IF(A200="","",SUMIFS(Mouvements!$J$2:$J$5000,Mouvements!$D$2:$D$5000,A200,Mouvements!$F$2:$F$5000,C$4))</f>
        <v/>
      </c>
      <c r="D200" s="17" t="str">
        <f aca="false">IF(A200="","",SUMIFS(Mouvements!$J$2:$J$5000,Mouvements!$D$2:$D$5000,A200,Mouvements!$F$2:$F$5000,D$4))</f>
        <v/>
      </c>
      <c r="E200" s="31" t="str">
        <f aca="false">IF(A200="","",SUMIFS(Mouvements!$J$2:$J$5000,Mouvements!$D$2:$D$5000,A200))</f>
        <v/>
      </c>
      <c r="F200" s="17" t="str">
        <f aca="false">IF(A200="","",E200-C200-D200)</f>
        <v/>
      </c>
      <c r="G200" s="17" t="str">
        <f aca="false">IF(A200="","",SUMIFS(Commandes!$E$5:$E$1004,Commandes!$D$5:$D$1004,A200,Commandes!$G$5:$G$1004,"En cours"))</f>
        <v/>
      </c>
      <c r="H200" s="17" t="str">
        <f aca="false">IF(A200="","",E200+G200)</f>
        <v/>
      </c>
      <c r="I200" s="16" t="str">
        <f aca="false">IF(A200="","",Articles!F200)</f>
        <v/>
      </c>
      <c r="J200" s="32" t="str">
        <f aca="false">IF(A200="","",IF(E200&lt;=I200,IF(H200&lt;=I200,"Commander","Déjà commandé"),"OK"))</f>
        <v/>
      </c>
      <c r="K200" s="17" t="str">
        <f aca="false">IF(J200="Commander",Articles!G200,"")</f>
        <v/>
      </c>
      <c r="L200" s="33" t="str">
        <f aca="false">IF(A200="","",(SUMIFS(Mouvements!$H$2:$H$5000,Mouvements!$D$2:$D$5000,A200,Mouvements!$C$2:$C$5000,"Sortie")-SUMIFS(Mouvements!$H$2:$H$5000,Mouvements!$D$2:$D$5000,A200,Mouvements!$C$2:$C$5000,"Retour"))/Listes!$J$3)</f>
        <v/>
      </c>
      <c r="M200" s="34" t="str">
        <f aca="false">IF(OR(A200="",L200=""),"",IF(L200&gt;0,E200/L200,""))</f>
        <v/>
      </c>
      <c r="N200" s="35" t="str">
        <f aca="false">IF(A200="","",Articles!H200)</f>
        <v/>
      </c>
      <c r="O200" s="36" t="str">
        <f aca="false">IF(A200="","",E200*N200)</f>
        <v/>
      </c>
      <c r="P200" s="17" t="str">
        <f aca="false">IF(A200="","",IF(E200&lt;0,"Stock négatif : un mouvement manque",IF(F200&lt;&gt;0,"Stock sur un autre emplacement","")))</f>
        <v/>
      </c>
    </row>
    <row r="201" customFormat="false" ht="15" hidden="false" customHeight="false" outlineLevel="0" collapsed="false">
      <c r="A201" s="16" t="str">
        <f aca="false">IF(Articles!A201="","",Articles!A201)</f>
        <v/>
      </c>
      <c r="B201" s="16" t="str">
        <f aca="false">IF(A201="","",Articles!B201)</f>
        <v/>
      </c>
      <c r="C201" s="17" t="str">
        <f aca="false">IF(A201="","",SUMIFS(Mouvements!$J$2:$J$5000,Mouvements!$D$2:$D$5000,A201,Mouvements!$F$2:$F$5000,C$4))</f>
        <v/>
      </c>
      <c r="D201" s="17" t="str">
        <f aca="false">IF(A201="","",SUMIFS(Mouvements!$J$2:$J$5000,Mouvements!$D$2:$D$5000,A201,Mouvements!$F$2:$F$5000,D$4))</f>
        <v/>
      </c>
      <c r="E201" s="31" t="str">
        <f aca="false">IF(A201="","",SUMIFS(Mouvements!$J$2:$J$5000,Mouvements!$D$2:$D$5000,A201))</f>
        <v/>
      </c>
      <c r="F201" s="17" t="str">
        <f aca="false">IF(A201="","",E201-C201-D201)</f>
        <v/>
      </c>
      <c r="G201" s="17" t="str">
        <f aca="false">IF(A201="","",SUMIFS(Commandes!$E$5:$E$1004,Commandes!$D$5:$D$1004,A201,Commandes!$G$5:$G$1004,"En cours"))</f>
        <v/>
      </c>
      <c r="H201" s="17" t="str">
        <f aca="false">IF(A201="","",E201+G201)</f>
        <v/>
      </c>
      <c r="I201" s="16" t="str">
        <f aca="false">IF(A201="","",Articles!F201)</f>
        <v/>
      </c>
      <c r="J201" s="32" t="str">
        <f aca="false">IF(A201="","",IF(E201&lt;=I201,IF(H201&lt;=I201,"Commander","Déjà commandé"),"OK"))</f>
        <v/>
      </c>
      <c r="K201" s="17" t="str">
        <f aca="false">IF(J201="Commander",Articles!G201,"")</f>
        <v/>
      </c>
      <c r="L201" s="33" t="str">
        <f aca="false">IF(A201="","",(SUMIFS(Mouvements!$H$2:$H$5000,Mouvements!$D$2:$D$5000,A201,Mouvements!$C$2:$C$5000,"Sortie")-SUMIFS(Mouvements!$H$2:$H$5000,Mouvements!$D$2:$D$5000,A201,Mouvements!$C$2:$C$5000,"Retour"))/Listes!$J$3)</f>
        <v/>
      </c>
      <c r="M201" s="34" t="str">
        <f aca="false">IF(OR(A201="",L201=""),"",IF(L201&gt;0,E201/L201,""))</f>
        <v/>
      </c>
      <c r="N201" s="35" t="str">
        <f aca="false">IF(A201="","",Articles!H201)</f>
        <v/>
      </c>
      <c r="O201" s="36" t="str">
        <f aca="false">IF(A201="","",E201*N201)</f>
        <v/>
      </c>
      <c r="P201" s="17" t="str">
        <f aca="false">IF(A201="","",IF(E201&lt;0,"Stock négatif : un mouvement manque",IF(F201&lt;&gt;0,"Stock sur un autre emplacement","")))</f>
        <v/>
      </c>
    </row>
    <row r="202" customFormat="false" ht="15" hidden="false" customHeight="false" outlineLevel="0" collapsed="false">
      <c r="A202" s="16" t="str">
        <f aca="false">IF(Articles!A202="","",Articles!A202)</f>
        <v/>
      </c>
      <c r="B202" s="16" t="str">
        <f aca="false">IF(A202="","",Articles!B202)</f>
        <v/>
      </c>
      <c r="C202" s="17" t="str">
        <f aca="false">IF(A202="","",SUMIFS(Mouvements!$J$2:$J$5000,Mouvements!$D$2:$D$5000,A202,Mouvements!$F$2:$F$5000,C$4))</f>
        <v/>
      </c>
      <c r="D202" s="17" t="str">
        <f aca="false">IF(A202="","",SUMIFS(Mouvements!$J$2:$J$5000,Mouvements!$D$2:$D$5000,A202,Mouvements!$F$2:$F$5000,D$4))</f>
        <v/>
      </c>
      <c r="E202" s="31" t="str">
        <f aca="false">IF(A202="","",SUMIFS(Mouvements!$J$2:$J$5000,Mouvements!$D$2:$D$5000,A202))</f>
        <v/>
      </c>
      <c r="F202" s="17" t="str">
        <f aca="false">IF(A202="","",E202-C202-D202)</f>
        <v/>
      </c>
      <c r="G202" s="17" t="str">
        <f aca="false">IF(A202="","",SUMIFS(Commandes!$E$5:$E$1004,Commandes!$D$5:$D$1004,A202,Commandes!$G$5:$G$1004,"En cours"))</f>
        <v/>
      </c>
      <c r="H202" s="17" t="str">
        <f aca="false">IF(A202="","",E202+G202)</f>
        <v/>
      </c>
      <c r="I202" s="16" t="str">
        <f aca="false">IF(A202="","",Articles!F202)</f>
        <v/>
      </c>
      <c r="J202" s="32" t="str">
        <f aca="false">IF(A202="","",IF(E202&lt;=I202,IF(H202&lt;=I202,"Commander","Déjà commandé"),"OK"))</f>
        <v/>
      </c>
      <c r="K202" s="17" t="str">
        <f aca="false">IF(J202="Commander",Articles!G202,"")</f>
        <v/>
      </c>
      <c r="L202" s="33" t="str">
        <f aca="false">IF(A202="","",(SUMIFS(Mouvements!$H$2:$H$5000,Mouvements!$D$2:$D$5000,A202,Mouvements!$C$2:$C$5000,"Sortie")-SUMIFS(Mouvements!$H$2:$H$5000,Mouvements!$D$2:$D$5000,A202,Mouvements!$C$2:$C$5000,"Retour"))/Listes!$J$3)</f>
        <v/>
      </c>
      <c r="M202" s="34" t="str">
        <f aca="false">IF(OR(A202="",L202=""),"",IF(L202&gt;0,E202/L202,""))</f>
        <v/>
      </c>
      <c r="N202" s="35" t="str">
        <f aca="false">IF(A202="","",Articles!H202)</f>
        <v/>
      </c>
      <c r="O202" s="36" t="str">
        <f aca="false">IF(A202="","",E202*N202)</f>
        <v/>
      </c>
      <c r="P202" s="17" t="str">
        <f aca="false">IF(A202="","",IF(E202&lt;0,"Stock négatif : un mouvement manque",IF(F202&lt;&gt;0,"Stock sur un autre emplacement","")))</f>
        <v/>
      </c>
    </row>
    <row r="203" customFormat="false" ht="15" hidden="false" customHeight="false" outlineLevel="0" collapsed="false">
      <c r="A203" s="16" t="str">
        <f aca="false">IF(Articles!A203="","",Articles!A203)</f>
        <v/>
      </c>
      <c r="B203" s="16" t="str">
        <f aca="false">IF(A203="","",Articles!B203)</f>
        <v/>
      </c>
      <c r="C203" s="17" t="str">
        <f aca="false">IF(A203="","",SUMIFS(Mouvements!$J$2:$J$5000,Mouvements!$D$2:$D$5000,A203,Mouvements!$F$2:$F$5000,C$4))</f>
        <v/>
      </c>
      <c r="D203" s="17" t="str">
        <f aca="false">IF(A203="","",SUMIFS(Mouvements!$J$2:$J$5000,Mouvements!$D$2:$D$5000,A203,Mouvements!$F$2:$F$5000,D$4))</f>
        <v/>
      </c>
      <c r="E203" s="31" t="str">
        <f aca="false">IF(A203="","",SUMIFS(Mouvements!$J$2:$J$5000,Mouvements!$D$2:$D$5000,A203))</f>
        <v/>
      </c>
      <c r="F203" s="17" t="str">
        <f aca="false">IF(A203="","",E203-C203-D203)</f>
        <v/>
      </c>
      <c r="G203" s="17" t="str">
        <f aca="false">IF(A203="","",SUMIFS(Commandes!$E$5:$E$1004,Commandes!$D$5:$D$1004,A203,Commandes!$G$5:$G$1004,"En cours"))</f>
        <v/>
      </c>
      <c r="H203" s="17" t="str">
        <f aca="false">IF(A203="","",E203+G203)</f>
        <v/>
      </c>
      <c r="I203" s="16" t="str">
        <f aca="false">IF(A203="","",Articles!F203)</f>
        <v/>
      </c>
      <c r="J203" s="32" t="str">
        <f aca="false">IF(A203="","",IF(E203&lt;=I203,IF(H203&lt;=I203,"Commander","Déjà commandé"),"OK"))</f>
        <v/>
      </c>
      <c r="K203" s="17" t="str">
        <f aca="false">IF(J203="Commander",Articles!G203,"")</f>
        <v/>
      </c>
      <c r="L203" s="33" t="str">
        <f aca="false">IF(A203="","",(SUMIFS(Mouvements!$H$2:$H$5000,Mouvements!$D$2:$D$5000,A203,Mouvements!$C$2:$C$5000,"Sortie")-SUMIFS(Mouvements!$H$2:$H$5000,Mouvements!$D$2:$D$5000,A203,Mouvements!$C$2:$C$5000,"Retour"))/Listes!$J$3)</f>
        <v/>
      </c>
      <c r="M203" s="34" t="str">
        <f aca="false">IF(OR(A203="",L203=""),"",IF(L203&gt;0,E203/L203,""))</f>
        <v/>
      </c>
      <c r="N203" s="35" t="str">
        <f aca="false">IF(A203="","",Articles!H203)</f>
        <v/>
      </c>
      <c r="O203" s="36" t="str">
        <f aca="false">IF(A203="","",E203*N203)</f>
        <v/>
      </c>
      <c r="P203" s="17" t="str">
        <f aca="false">IF(A203="","",IF(E203&lt;0,"Stock négatif : un mouvement manque",IF(F203&lt;&gt;0,"Stock sur un autre emplacement","")))</f>
        <v/>
      </c>
    </row>
    <row r="204" customFormat="false" ht="15" hidden="false" customHeight="false" outlineLevel="0" collapsed="false">
      <c r="A204" s="16" t="str">
        <f aca="false">IF(Articles!A204="","",Articles!A204)</f>
        <v/>
      </c>
      <c r="B204" s="16" t="str">
        <f aca="false">IF(A204="","",Articles!B204)</f>
        <v/>
      </c>
      <c r="C204" s="17" t="str">
        <f aca="false">IF(A204="","",SUMIFS(Mouvements!$J$2:$J$5000,Mouvements!$D$2:$D$5000,A204,Mouvements!$F$2:$F$5000,C$4))</f>
        <v/>
      </c>
      <c r="D204" s="17" t="str">
        <f aca="false">IF(A204="","",SUMIFS(Mouvements!$J$2:$J$5000,Mouvements!$D$2:$D$5000,A204,Mouvements!$F$2:$F$5000,D$4))</f>
        <v/>
      </c>
      <c r="E204" s="31" t="str">
        <f aca="false">IF(A204="","",SUMIFS(Mouvements!$J$2:$J$5000,Mouvements!$D$2:$D$5000,A204))</f>
        <v/>
      </c>
      <c r="F204" s="17" t="str">
        <f aca="false">IF(A204="","",E204-C204-D204)</f>
        <v/>
      </c>
      <c r="G204" s="17" t="str">
        <f aca="false">IF(A204="","",SUMIFS(Commandes!$E$5:$E$1004,Commandes!$D$5:$D$1004,A204,Commandes!$G$5:$G$1004,"En cours"))</f>
        <v/>
      </c>
      <c r="H204" s="17" t="str">
        <f aca="false">IF(A204="","",E204+G204)</f>
        <v/>
      </c>
      <c r="I204" s="16" t="str">
        <f aca="false">IF(A204="","",Articles!F204)</f>
        <v/>
      </c>
      <c r="J204" s="32" t="str">
        <f aca="false">IF(A204="","",IF(E204&lt;=I204,IF(H204&lt;=I204,"Commander","Déjà commandé"),"OK"))</f>
        <v/>
      </c>
      <c r="K204" s="17" t="str">
        <f aca="false">IF(J204="Commander",Articles!G204,"")</f>
        <v/>
      </c>
      <c r="L204" s="33" t="str">
        <f aca="false">IF(A204="","",(SUMIFS(Mouvements!$H$2:$H$5000,Mouvements!$D$2:$D$5000,A204,Mouvements!$C$2:$C$5000,"Sortie")-SUMIFS(Mouvements!$H$2:$H$5000,Mouvements!$D$2:$D$5000,A204,Mouvements!$C$2:$C$5000,"Retour"))/Listes!$J$3)</f>
        <v/>
      </c>
      <c r="M204" s="34" t="str">
        <f aca="false">IF(OR(A204="",L204=""),"",IF(L204&gt;0,E204/L204,""))</f>
        <v/>
      </c>
      <c r="N204" s="35" t="str">
        <f aca="false">IF(A204="","",Articles!H204)</f>
        <v/>
      </c>
      <c r="O204" s="36" t="str">
        <f aca="false">IF(A204="","",E204*N204)</f>
        <v/>
      </c>
      <c r="P204" s="17" t="str">
        <f aca="false">IF(A204="","",IF(E204&lt;0,"Stock négatif : un mouvement manque",IF(F204&lt;&gt;0,"Stock sur un autre emplacement","")))</f>
        <v/>
      </c>
    </row>
    <row r="205" customFormat="false" ht="15" hidden="false" customHeight="false" outlineLevel="0" collapsed="false">
      <c r="A205" s="16" t="str">
        <f aca="false">IF(Articles!A205="","",Articles!A205)</f>
        <v/>
      </c>
      <c r="B205" s="16" t="str">
        <f aca="false">IF(A205="","",Articles!B205)</f>
        <v/>
      </c>
      <c r="C205" s="17" t="str">
        <f aca="false">IF(A205="","",SUMIFS(Mouvements!$J$2:$J$5000,Mouvements!$D$2:$D$5000,A205,Mouvements!$F$2:$F$5000,C$4))</f>
        <v/>
      </c>
      <c r="D205" s="17" t="str">
        <f aca="false">IF(A205="","",SUMIFS(Mouvements!$J$2:$J$5000,Mouvements!$D$2:$D$5000,A205,Mouvements!$F$2:$F$5000,D$4))</f>
        <v/>
      </c>
      <c r="E205" s="31" t="str">
        <f aca="false">IF(A205="","",SUMIFS(Mouvements!$J$2:$J$5000,Mouvements!$D$2:$D$5000,A205))</f>
        <v/>
      </c>
      <c r="F205" s="17" t="str">
        <f aca="false">IF(A205="","",E205-C205-D205)</f>
        <v/>
      </c>
      <c r="G205" s="17" t="str">
        <f aca="false">IF(A205="","",SUMIFS(Commandes!$E$5:$E$1004,Commandes!$D$5:$D$1004,A205,Commandes!$G$5:$G$1004,"En cours"))</f>
        <v/>
      </c>
      <c r="H205" s="17" t="str">
        <f aca="false">IF(A205="","",E205+G205)</f>
        <v/>
      </c>
      <c r="I205" s="16" t="str">
        <f aca="false">IF(A205="","",Articles!F205)</f>
        <v/>
      </c>
      <c r="J205" s="32" t="str">
        <f aca="false">IF(A205="","",IF(E205&lt;=I205,IF(H205&lt;=I205,"Commander","Déjà commandé"),"OK"))</f>
        <v/>
      </c>
      <c r="K205" s="17" t="str">
        <f aca="false">IF(J205="Commander",Articles!G205,"")</f>
        <v/>
      </c>
      <c r="L205" s="33" t="str">
        <f aca="false">IF(A205="","",(SUMIFS(Mouvements!$H$2:$H$5000,Mouvements!$D$2:$D$5000,A205,Mouvements!$C$2:$C$5000,"Sortie")-SUMIFS(Mouvements!$H$2:$H$5000,Mouvements!$D$2:$D$5000,A205,Mouvements!$C$2:$C$5000,"Retour"))/Listes!$J$3)</f>
        <v/>
      </c>
      <c r="M205" s="34" t="str">
        <f aca="false">IF(OR(A205="",L205=""),"",IF(L205&gt;0,E205/L205,""))</f>
        <v/>
      </c>
      <c r="N205" s="35" t="str">
        <f aca="false">IF(A205="","",Articles!H205)</f>
        <v/>
      </c>
      <c r="O205" s="36" t="str">
        <f aca="false">IF(A205="","",E205*N205)</f>
        <v/>
      </c>
      <c r="P205" s="17" t="str">
        <f aca="false">IF(A205="","",IF(E205&lt;0,"Stock négatif : un mouvement manque",IF(F205&lt;&gt;0,"Stock sur un autre emplacement","")))</f>
        <v/>
      </c>
    </row>
    <row r="206" customFormat="false" ht="15" hidden="false" customHeight="false" outlineLevel="0" collapsed="false">
      <c r="A206" s="16" t="str">
        <f aca="false">IF(Articles!A206="","",Articles!A206)</f>
        <v/>
      </c>
      <c r="B206" s="16" t="str">
        <f aca="false">IF(A206="","",Articles!B206)</f>
        <v/>
      </c>
      <c r="C206" s="17" t="str">
        <f aca="false">IF(A206="","",SUMIFS(Mouvements!$J$2:$J$5000,Mouvements!$D$2:$D$5000,A206,Mouvements!$F$2:$F$5000,C$4))</f>
        <v/>
      </c>
      <c r="D206" s="17" t="str">
        <f aca="false">IF(A206="","",SUMIFS(Mouvements!$J$2:$J$5000,Mouvements!$D$2:$D$5000,A206,Mouvements!$F$2:$F$5000,D$4))</f>
        <v/>
      </c>
      <c r="E206" s="31" t="str">
        <f aca="false">IF(A206="","",SUMIFS(Mouvements!$J$2:$J$5000,Mouvements!$D$2:$D$5000,A206))</f>
        <v/>
      </c>
      <c r="F206" s="17" t="str">
        <f aca="false">IF(A206="","",E206-C206-D206)</f>
        <v/>
      </c>
      <c r="G206" s="17" t="str">
        <f aca="false">IF(A206="","",SUMIFS(Commandes!$E$5:$E$1004,Commandes!$D$5:$D$1004,A206,Commandes!$G$5:$G$1004,"En cours"))</f>
        <v/>
      </c>
      <c r="H206" s="17" t="str">
        <f aca="false">IF(A206="","",E206+G206)</f>
        <v/>
      </c>
      <c r="I206" s="16" t="str">
        <f aca="false">IF(A206="","",Articles!F206)</f>
        <v/>
      </c>
      <c r="J206" s="32" t="str">
        <f aca="false">IF(A206="","",IF(E206&lt;=I206,IF(H206&lt;=I206,"Commander","Déjà commandé"),"OK"))</f>
        <v/>
      </c>
      <c r="K206" s="17" t="str">
        <f aca="false">IF(J206="Commander",Articles!G206,"")</f>
        <v/>
      </c>
      <c r="L206" s="33" t="str">
        <f aca="false">IF(A206="","",(SUMIFS(Mouvements!$H$2:$H$5000,Mouvements!$D$2:$D$5000,A206,Mouvements!$C$2:$C$5000,"Sortie")-SUMIFS(Mouvements!$H$2:$H$5000,Mouvements!$D$2:$D$5000,A206,Mouvements!$C$2:$C$5000,"Retour"))/Listes!$J$3)</f>
        <v/>
      </c>
      <c r="M206" s="34" t="str">
        <f aca="false">IF(OR(A206="",L206=""),"",IF(L206&gt;0,E206/L206,""))</f>
        <v/>
      </c>
      <c r="N206" s="35" t="str">
        <f aca="false">IF(A206="","",Articles!H206)</f>
        <v/>
      </c>
      <c r="O206" s="36" t="str">
        <f aca="false">IF(A206="","",E206*N206)</f>
        <v/>
      </c>
      <c r="P206" s="17" t="str">
        <f aca="false">IF(A206="","",IF(E206&lt;0,"Stock négatif : un mouvement manque",IF(F206&lt;&gt;0,"Stock sur un autre emplacement","")))</f>
        <v/>
      </c>
    </row>
    <row r="207" customFormat="false" ht="15" hidden="false" customHeight="false" outlineLevel="0" collapsed="false">
      <c r="A207" s="16" t="str">
        <f aca="false">IF(Articles!A207="","",Articles!A207)</f>
        <v/>
      </c>
      <c r="B207" s="16" t="str">
        <f aca="false">IF(A207="","",Articles!B207)</f>
        <v/>
      </c>
      <c r="C207" s="17" t="str">
        <f aca="false">IF(A207="","",SUMIFS(Mouvements!$J$2:$J$5000,Mouvements!$D$2:$D$5000,A207,Mouvements!$F$2:$F$5000,C$4))</f>
        <v/>
      </c>
      <c r="D207" s="17" t="str">
        <f aca="false">IF(A207="","",SUMIFS(Mouvements!$J$2:$J$5000,Mouvements!$D$2:$D$5000,A207,Mouvements!$F$2:$F$5000,D$4))</f>
        <v/>
      </c>
      <c r="E207" s="31" t="str">
        <f aca="false">IF(A207="","",SUMIFS(Mouvements!$J$2:$J$5000,Mouvements!$D$2:$D$5000,A207))</f>
        <v/>
      </c>
      <c r="F207" s="17" t="str">
        <f aca="false">IF(A207="","",E207-C207-D207)</f>
        <v/>
      </c>
      <c r="G207" s="17" t="str">
        <f aca="false">IF(A207="","",SUMIFS(Commandes!$E$5:$E$1004,Commandes!$D$5:$D$1004,A207,Commandes!$G$5:$G$1004,"En cours"))</f>
        <v/>
      </c>
      <c r="H207" s="17" t="str">
        <f aca="false">IF(A207="","",E207+G207)</f>
        <v/>
      </c>
      <c r="I207" s="16" t="str">
        <f aca="false">IF(A207="","",Articles!F207)</f>
        <v/>
      </c>
      <c r="J207" s="32" t="str">
        <f aca="false">IF(A207="","",IF(E207&lt;=I207,IF(H207&lt;=I207,"Commander","Déjà commandé"),"OK"))</f>
        <v/>
      </c>
      <c r="K207" s="17" t="str">
        <f aca="false">IF(J207="Commander",Articles!G207,"")</f>
        <v/>
      </c>
      <c r="L207" s="33" t="str">
        <f aca="false">IF(A207="","",(SUMIFS(Mouvements!$H$2:$H$5000,Mouvements!$D$2:$D$5000,A207,Mouvements!$C$2:$C$5000,"Sortie")-SUMIFS(Mouvements!$H$2:$H$5000,Mouvements!$D$2:$D$5000,A207,Mouvements!$C$2:$C$5000,"Retour"))/Listes!$J$3)</f>
        <v/>
      </c>
      <c r="M207" s="34" t="str">
        <f aca="false">IF(OR(A207="",L207=""),"",IF(L207&gt;0,E207/L207,""))</f>
        <v/>
      </c>
      <c r="N207" s="35" t="str">
        <f aca="false">IF(A207="","",Articles!H207)</f>
        <v/>
      </c>
      <c r="O207" s="36" t="str">
        <f aca="false">IF(A207="","",E207*N207)</f>
        <v/>
      </c>
      <c r="P207" s="17" t="str">
        <f aca="false">IF(A207="","",IF(E207&lt;0,"Stock négatif : un mouvement manque",IF(F207&lt;&gt;0,"Stock sur un autre emplacement","")))</f>
        <v/>
      </c>
    </row>
    <row r="208" customFormat="false" ht="15" hidden="false" customHeight="false" outlineLevel="0" collapsed="false">
      <c r="A208" s="16" t="str">
        <f aca="false">IF(Articles!A208="","",Articles!A208)</f>
        <v/>
      </c>
      <c r="B208" s="16" t="str">
        <f aca="false">IF(A208="","",Articles!B208)</f>
        <v/>
      </c>
      <c r="C208" s="17" t="str">
        <f aca="false">IF(A208="","",SUMIFS(Mouvements!$J$2:$J$5000,Mouvements!$D$2:$D$5000,A208,Mouvements!$F$2:$F$5000,C$4))</f>
        <v/>
      </c>
      <c r="D208" s="17" t="str">
        <f aca="false">IF(A208="","",SUMIFS(Mouvements!$J$2:$J$5000,Mouvements!$D$2:$D$5000,A208,Mouvements!$F$2:$F$5000,D$4))</f>
        <v/>
      </c>
      <c r="E208" s="31" t="str">
        <f aca="false">IF(A208="","",SUMIFS(Mouvements!$J$2:$J$5000,Mouvements!$D$2:$D$5000,A208))</f>
        <v/>
      </c>
      <c r="F208" s="17" t="str">
        <f aca="false">IF(A208="","",E208-C208-D208)</f>
        <v/>
      </c>
      <c r="G208" s="17" t="str">
        <f aca="false">IF(A208="","",SUMIFS(Commandes!$E$5:$E$1004,Commandes!$D$5:$D$1004,A208,Commandes!$G$5:$G$1004,"En cours"))</f>
        <v/>
      </c>
      <c r="H208" s="17" t="str">
        <f aca="false">IF(A208="","",E208+G208)</f>
        <v/>
      </c>
      <c r="I208" s="16" t="str">
        <f aca="false">IF(A208="","",Articles!F208)</f>
        <v/>
      </c>
      <c r="J208" s="32" t="str">
        <f aca="false">IF(A208="","",IF(E208&lt;=I208,IF(H208&lt;=I208,"Commander","Déjà commandé"),"OK"))</f>
        <v/>
      </c>
      <c r="K208" s="17" t="str">
        <f aca="false">IF(J208="Commander",Articles!G208,"")</f>
        <v/>
      </c>
      <c r="L208" s="33" t="str">
        <f aca="false">IF(A208="","",(SUMIFS(Mouvements!$H$2:$H$5000,Mouvements!$D$2:$D$5000,A208,Mouvements!$C$2:$C$5000,"Sortie")-SUMIFS(Mouvements!$H$2:$H$5000,Mouvements!$D$2:$D$5000,A208,Mouvements!$C$2:$C$5000,"Retour"))/Listes!$J$3)</f>
        <v/>
      </c>
      <c r="M208" s="34" t="str">
        <f aca="false">IF(OR(A208="",L208=""),"",IF(L208&gt;0,E208/L208,""))</f>
        <v/>
      </c>
      <c r="N208" s="35" t="str">
        <f aca="false">IF(A208="","",Articles!H208)</f>
        <v/>
      </c>
      <c r="O208" s="36" t="str">
        <f aca="false">IF(A208="","",E208*N208)</f>
        <v/>
      </c>
      <c r="P208" s="17" t="str">
        <f aca="false">IF(A208="","",IF(E208&lt;0,"Stock négatif : un mouvement manque",IF(F208&lt;&gt;0,"Stock sur un autre emplacement","")))</f>
        <v/>
      </c>
    </row>
    <row r="209" customFormat="false" ht="15" hidden="false" customHeight="false" outlineLevel="0" collapsed="false">
      <c r="A209" s="16" t="str">
        <f aca="false">IF(Articles!A209="","",Articles!A209)</f>
        <v/>
      </c>
      <c r="B209" s="16" t="str">
        <f aca="false">IF(A209="","",Articles!B209)</f>
        <v/>
      </c>
      <c r="C209" s="17" t="str">
        <f aca="false">IF(A209="","",SUMIFS(Mouvements!$J$2:$J$5000,Mouvements!$D$2:$D$5000,A209,Mouvements!$F$2:$F$5000,C$4))</f>
        <v/>
      </c>
      <c r="D209" s="17" t="str">
        <f aca="false">IF(A209="","",SUMIFS(Mouvements!$J$2:$J$5000,Mouvements!$D$2:$D$5000,A209,Mouvements!$F$2:$F$5000,D$4))</f>
        <v/>
      </c>
      <c r="E209" s="31" t="str">
        <f aca="false">IF(A209="","",SUMIFS(Mouvements!$J$2:$J$5000,Mouvements!$D$2:$D$5000,A209))</f>
        <v/>
      </c>
      <c r="F209" s="17" t="str">
        <f aca="false">IF(A209="","",E209-C209-D209)</f>
        <v/>
      </c>
      <c r="G209" s="17" t="str">
        <f aca="false">IF(A209="","",SUMIFS(Commandes!$E$5:$E$1004,Commandes!$D$5:$D$1004,A209,Commandes!$G$5:$G$1004,"En cours"))</f>
        <v/>
      </c>
      <c r="H209" s="17" t="str">
        <f aca="false">IF(A209="","",E209+G209)</f>
        <v/>
      </c>
      <c r="I209" s="16" t="str">
        <f aca="false">IF(A209="","",Articles!F209)</f>
        <v/>
      </c>
      <c r="J209" s="32" t="str">
        <f aca="false">IF(A209="","",IF(E209&lt;=I209,IF(H209&lt;=I209,"Commander","Déjà commandé"),"OK"))</f>
        <v/>
      </c>
      <c r="K209" s="17" t="str">
        <f aca="false">IF(J209="Commander",Articles!G209,"")</f>
        <v/>
      </c>
      <c r="L209" s="33" t="str">
        <f aca="false">IF(A209="","",(SUMIFS(Mouvements!$H$2:$H$5000,Mouvements!$D$2:$D$5000,A209,Mouvements!$C$2:$C$5000,"Sortie")-SUMIFS(Mouvements!$H$2:$H$5000,Mouvements!$D$2:$D$5000,A209,Mouvements!$C$2:$C$5000,"Retour"))/Listes!$J$3)</f>
        <v/>
      </c>
      <c r="M209" s="34" t="str">
        <f aca="false">IF(OR(A209="",L209=""),"",IF(L209&gt;0,E209/L209,""))</f>
        <v/>
      </c>
      <c r="N209" s="35" t="str">
        <f aca="false">IF(A209="","",Articles!H209)</f>
        <v/>
      </c>
      <c r="O209" s="36" t="str">
        <f aca="false">IF(A209="","",E209*N209)</f>
        <v/>
      </c>
      <c r="P209" s="17" t="str">
        <f aca="false">IF(A209="","",IF(E209&lt;0,"Stock négatif : un mouvement manque",IF(F209&lt;&gt;0,"Stock sur un autre emplacement","")))</f>
        <v/>
      </c>
    </row>
    <row r="210" customFormat="false" ht="15" hidden="false" customHeight="false" outlineLevel="0" collapsed="false">
      <c r="A210" s="16" t="str">
        <f aca="false">IF(Articles!A210="","",Articles!A210)</f>
        <v/>
      </c>
      <c r="B210" s="16" t="str">
        <f aca="false">IF(A210="","",Articles!B210)</f>
        <v/>
      </c>
      <c r="C210" s="17" t="str">
        <f aca="false">IF(A210="","",SUMIFS(Mouvements!$J$2:$J$5000,Mouvements!$D$2:$D$5000,A210,Mouvements!$F$2:$F$5000,C$4))</f>
        <v/>
      </c>
      <c r="D210" s="17" t="str">
        <f aca="false">IF(A210="","",SUMIFS(Mouvements!$J$2:$J$5000,Mouvements!$D$2:$D$5000,A210,Mouvements!$F$2:$F$5000,D$4))</f>
        <v/>
      </c>
      <c r="E210" s="31" t="str">
        <f aca="false">IF(A210="","",SUMIFS(Mouvements!$J$2:$J$5000,Mouvements!$D$2:$D$5000,A210))</f>
        <v/>
      </c>
      <c r="F210" s="17" t="str">
        <f aca="false">IF(A210="","",E210-C210-D210)</f>
        <v/>
      </c>
      <c r="G210" s="17" t="str">
        <f aca="false">IF(A210="","",SUMIFS(Commandes!$E$5:$E$1004,Commandes!$D$5:$D$1004,A210,Commandes!$G$5:$G$1004,"En cours"))</f>
        <v/>
      </c>
      <c r="H210" s="17" t="str">
        <f aca="false">IF(A210="","",E210+G210)</f>
        <v/>
      </c>
      <c r="I210" s="16" t="str">
        <f aca="false">IF(A210="","",Articles!F210)</f>
        <v/>
      </c>
      <c r="J210" s="32" t="str">
        <f aca="false">IF(A210="","",IF(E210&lt;=I210,IF(H210&lt;=I210,"Commander","Déjà commandé"),"OK"))</f>
        <v/>
      </c>
      <c r="K210" s="17" t="str">
        <f aca="false">IF(J210="Commander",Articles!G210,"")</f>
        <v/>
      </c>
      <c r="L210" s="33" t="str">
        <f aca="false">IF(A210="","",(SUMIFS(Mouvements!$H$2:$H$5000,Mouvements!$D$2:$D$5000,A210,Mouvements!$C$2:$C$5000,"Sortie")-SUMIFS(Mouvements!$H$2:$H$5000,Mouvements!$D$2:$D$5000,A210,Mouvements!$C$2:$C$5000,"Retour"))/Listes!$J$3)</f>
        <v/>
      </c>
      <c r="M210" s="34" t="str">
        <f aca="false">IF(OR(A210="",L210=""),"",IF(L210&gt;0,E210/L210,""))</f>
        <v/>
      </c>
      <c r="N210" s="35" t="str">
        <f aca="false">IF(A210="","",Articles!H210)</f>
        <v/>
      </c>
      <c r="O210" s="36" t="str">
        <f aca="false">IF(A210="","",E210*N210)</f>
        <v/>
      </c>
      <c r="P210" s="17" t="str">
        <f aca="false">IF(A210="","",IF(E210&lt;0,"Stock négatif : un mouvement manque",IF(F210&lt;&gt;0,"Stock sur un autre emplacement","")))</f>
        <v/>
      </c>
    </row>
    <row r="211" customFormat="false" ht="15" hidden="false" customHeight="false" outlineLevel="0" collapsed="false">
      <c r="A211" s="16" t="str">
        <f aca="false">IF(Articles!A211="","",Articles!A211)</f>
        <v/>
      </c>
      <c r="B211" s="16" t="str">
        <f aca="false">IF(A211="","",Articles!B211)</f>
        <v/>
      </c>
      <c r="C211" s="17" t="str">
        <f aca="false">IF(A211="","",SUMIFS(Mouvements!$J$2:$J$5000,Mouvements!$D$2:$D$5000,A211,Mouvements!$F$2:$F$5000,C$4))</f>
        <v/>
      </c>
      <c r="D211" s="17" t="str">
        <f aca="false">IF(A211="","",SUMIFS(Mouvements!$J$2:$J$5000,Mouvements!$D$2:$D$5000,A211,Mouvements!$F$2:$F$5000,D$4))</f>
        <v/>
      </c>
      <c r="E211" s="31" t="str">
        <f aca="false">IF(A211="","",SUMIFS(Mouvements!$J$2:$J$5000,Mouvements!$D$2:$D$5000,A211))</f>
        <v/>
      </c>
      <c r="F211" s="17" t="str">
        <f aca="false">IF(A211="","",E211-C211-D211)</f>
        <v/>
      </c>
      <c r="G211" s="17" t="str">
        <f aca="false">IF(A211="","",SUMIFS(Commandes!$E$5:$E$1004,Commandes!$D$5:$D$1004,A211,Commandes!$G$5:$G$1004,"En cours"))</f>
        <v/>
      </c>
      <c r="H211" s="17" t="str">
        <f aca="false">IF(A211="","",E211+G211)</f>
        <v/>
      </c>
      <c r="I211" s="16" t="str">
        <f aca="false">IF(A211="","",Articles!F211)</f>
        <v/>
      </c>
      <c r="J211" s="32" t="str">
        <f aca="false">IF(A211="","",IF(E211&lt;=I211,IF(H211&lt;=I211,"Commander","Déjà commandé"),"OK"))</f>
        <v/>
      </c>
      <c r="K211" s="17" t="str">
        <f aca="false">IF(J211="Commander",Articles!G211,"")</f>
        <v/>
      </c>
      <c r="L211" s="33" t="str">
        <f aca="false">IF(A211="","",(SUMIFS(Mouvements!$H$2:$H$5000,Mouvements!$D$2:$D$5000,A211,Mouvements!$C$2:$C$5000,"Sortie")-SUMIFS(Mouvements!$H$2:$H$5000,Mouvements!$D$2:$D$5000,A211,Mouvements!$C$2:$C$5000,"Retour"))/Listes!$J$3)</f>
        <v/>
      </c>
      <c r="M211" s="34" t="str">
        <f aca="false">IF(OR(A211="",L211=""),"",IF(L211&gt;0,E211/L211,""))</f>
        <v/>
      </c>
      <c r="N211" s="35" t="str">
        <f aca="false">IF(A211="","",Articles!H211)</f>
        <v/>
      </c>
      <c r="O211" s="36" t="str">
        <f aca="false">IF(A211="","",E211*N211)</f>
        <v/>
      </c>
      <c r="P211" s="17" t="str">
        <f aca="false">IF(A211="","",IF(E211&lt;0,"Stock négatif : un mouvement manque",IF(F211&lt;&gt;0,"Stock sur un autre emplacement","")))</f>
        <v/>
      </c>
    </row>
    <row r="212" customFormat="false" ht="15" hidden="false" customHeight="false" outlineLevel="0" collapsed="false">
      <c r="A212" s="16" t="str">
        <f aca="false">IF(Articles!A212="","",Articles!A212)</f>
        <v/>
      </c>
      <c r="B212" s="16" t="str">
        <f aca="false">IF(A212="","",Articles!B212)</f>
        <v/>
      </c>
      <c r="C212" s="17" t="str">
        <f aca="false">IF(A212="","",SUMIFS(Mouvements!$J$2:$J$5000,Mouvements!$D$2:$D$5000,A212,Mouvements!$F$2:$F$5000,C$4))</f>
        <v/>
      </c>
      <c r="D212" s="17" t="str">
        <f aca="false">IF(A212="","",SUMIFS(Mouvements!$J$2:$J$5000,Mouvements!$D$2:$D$5000,A212,Mouvements!$F$2:$F$5000,D$4))</f>
        <v/>
      </c>
      <c r="E212" s="31" t="str">
        <f aca="false">IF(A212="","",SUMIFS(Mouvements!$J$2:$J$5000,Mouvements!$D$2:$D$5000,A212))</f>
        <v/>
      </c>
      <c r="F212" s="17" t="str">
        <f aca="false">IF(A212="","",E212-C212-D212)</f>
        <v/>
      </c>
      <c r="G212" s="17" t="str">
        <f aca="false">IF(A212="","",SUMIFS(Commandes!$E$5:$E$1004,Commandes!$D$5:$D$1004,A212,Commandes!$G$5:$G$1004,"En cours"))</f>
        <v/>
      </c>
      <c r="H212" s="17" t="str">
        <f aca="false">IF(A212="","",E212+G212)</f>
        <v/>
      </c>
      <c r="I212" s="16" t="str">
        <f aca="false">IF(A212="","",Articles!F212)</f>
        <v/>
      </c>
      <c r="J212" s="32" t="str">
        <f aca="false">IF(A212="","",IF(E212&lt;=I212,IF(H212&lt;=I212,"Commander","Déjà commandé"),"OK"))</f>
        <v/>
      </c>
      <c r="K212" s="17" t="str">
        <f aca="false">IF(J212="Commander",Articles!G212,"")</f>
        <v/>
      </c>
      <c r="L212" s="33" t="str">
        <f aca="false">IF(A212="","",(SUMIFS(Mouvements!$H$2:$H$5000,Mouvements!$D$2:$D$5000,A212,Mouvements!$C$2:$C$5000,"Sortie")-SUMIFS(Mouvements!$H$2:$H$5000,Mouvements!$D$2:$D$5000,A212,Mouvements!$C$2:$C$5000,"Retour"))/Listes!$J$3)</f>
        <v/>
      </c>
      <c r="M212" s="34" t="str">
        <f aca="false">IF(OR(A212="",L212=""),"",IF(L212&gt;0,E212/L212,""))</f>
        <v/>
      </c>
      <c r="N212" s="35" t="str">
        <f aca="false">IF(A212="","",Articles!H212)</f>
        <v/>
      </c>
      <c r="O212" s="36" t="str">
        <f aca="false">IF(A212="","",E212*N212)</f>
        <v/>
      </c>
      <c r="P212" s="17" t="str">
        <f aca="false">IF(A212="","",IF(E212&lt;0,"Stock négatif : un mouvement manque",IF(F212&lt;&gt;0,"Stock sur un autre emplacement","")))</f>
        <v/>
      </c>
    </row>
    <row r="213" customFormat="false" ht="15" hidden="false" customHeight="false" outlineLevel="0" collapsed="false">
      <c r="A213" s="16" t="str">
        <f aca="false">IF(Articles!A213="","",Articles!A213)</f>
        <v/>
      </c>
      <c r="B213" s="16" t="str">
        <f aca="false">IF(A213="","",Articles!B213)</f>
        <v/>
      </c>
      <c r="C213" s="17" t="str">
        <f aca="false">IF(A213="","",SUMIFS(Mouvements!$J$2:$J$5000,Mouvements!$D$2:$D$5000,A213,Mouvements!$F$2:$F$5000,C$4))</f>
        <v/>
      </c>
      <c r="D213" s="17" t="str">
        <f aca="false">IF(A213="","",SUMIFS(Mouvements!$J$2:$J$5000,Mouvements!$D$2:$D$5000,A213,Mouvements!$F$2:$F$5000,D$4))</f>
        <v/>
      </c>
      <c r="E213" s="31" t="str">
        <f aca="false">IF(A213="","",SUMIFS(Mouvements!$J$2:$J$5000,Mouvements!$D$2:$D$5000,A213))</f>
        <v/>
      </c>
      <c r="F213" s="17" t="str">
        <f aca="false">IF(A213="","",E213-C213-D213)</f>
        <v/>
      </c>
      <c r="G213" s="17" t="str">
        <f aca="false">IF(A213="","",SUMIFS(Commandes!$E$5:$E$1004,Commandes!$D$5:$D$1004,A213,Commandes!$G$5:$G$1004,"En cours"))</f>
        <v/>
      </c>
      <c r="H213" s="17" t="str">
        <f aca="false">IF(A213="","",E213+G213)</f>
        <v/>
      </c>
      <c r="I213" s="16" t="str">
        <f aca="false">IF(A213="","",Articles!F213)</f>
        <v/>
      </c>
      <c r="J213" s="32" t="str">
        <f aca="false">IF(A213="","",IF(E213&lt;=I213,IF(H213&lt;=I213,"Commander","Déjà commandé"),"OK"))</f>
        <v/>
      </c>
      <c r="K213" s="17" t="str">
        <f aca="false">IF(J213="Commander",Articles!G213,"")</f>
        <v/>
      </c>
      <c r="L213" s="33" t="str">
        <f aca="false">IF(A213="","",(SUMIFS(Mouvements!$H$2:$H$5000,Mouvements!$D$2:$D$5000,A213,Mouvements!$C$2:$C$5000,"Sortie")-SUMIFS(Mouvements!$H$2:$H$5000,Mouvements!$D$2:$D$5000,A213,Mouvements!$C$2:$C$5000,"Retour"))/Listes!$J$3)</f>
        <v/>
      </c>
      <c r="M213" s="34" t="str">
        <f aca="false">IF(OR(A213="",L213=""),"",IF(L213&gt;0,E213/L213,""))</f>
        <v/>
      </c>
      <c r="N213" s="35" t="str">
        <f aca="false">IF(A213="","",Articles!H213)</f>
        <v/>
      </c>
      <c r="O213" s="36" t="str">
        <f aca="false">IF(A213="","",E213*N213)</f>
        <v/>
      </c>
      <c r="P213" s="17" t="str">
        <f aca="false">IF(A213="","",IF(E213&lt;0,"Stock négatif : un mouvement manque",IF(F213&lt;&gt;0,"Stock sur un autre emplacement","")))</f>
        <v/>
      </c>
    </row>
    <row r="214" customFormat="false" ht="15" hidden="false" customHeight="false" outlineLevel="0" collapsed="false">
      <c r="A214" s="16" t="str">
        <f aca="false">IF(Articles!A214="","",Articles!A214)</f>
        <v/>
      </c>
      <c r="B214" s="16" t="str">
        <f aca="false">IF(A214="","",Articles!B214)</f>
        <v/>
      </c>
      <c r="C214" s="17" t="str">
        <f aca="false">IF(A214="","",SUMIFS(Mouvements!$J$2:$J$5000,Mouvements!$D$2:$D$5000,A214,Mouvements!$F$2:$F$5000,C$4))</f>
        <v/>
      </c>
      <c r="D214" s="17" t="str">
        <f aca="false">IF(A214="","",SUMIFS(Mouvements!$J$2:$J$5000,Mouvements!$D$2:$D$5000,A214,Mouvements!$F$2:$F$5000,D$4))</f>
        <v/>
      </c>
      <c r="E214" s="31" t="str">
        <f aca="false">IF(A214="","",SUMIFS(Mouvements!$J$2:$J$5000,Mouvements!$D$2:$D$5000,A214))</f>
        <v/>
      </c>
      <c r="F214" s="17" t="str">
        <f aca="false">IF(A214="","",E214-C214-D214)</f>
        <v/>
      </c>
      <c r="G214" s="17" t="str">
        <f aca="false">IF(A214="","",SUMIFS(Commandes!$E$5:$E$1004,Commandes!$D$5:$D$1004,A214,Commandes!$G$5:$G$1004,"En cours"))</f>
        <v/>
      </c>
      <c r="H214" s="17" t="str">
        <f aca="false">IF(A214="","",E214+G214)</f>
        <v/>
      </c>
      <c r="I214" s="16" t="str">
        <f aca="false">IF(A214="","",Articles!F214)</f>
        <v/>
      </c>
      <c r="J214" s="32" t="str">
        <f aca="false">IF(A214="","",IF(E214&lt;=I214,IF(H214&lt;=I214,"Commander","Déjà commandé"),"OK"))</f>
        <v/>
      </c>
      <c r="K214" s="17" t="str">
        <f aca="false">IF(J214="Commander",Articles!G214,"")</f>
        <v/>
      </c>
      <c r="L214" s="33" t="str">
        <f aca="false">IF(A214="","",(SUMIFS(Mouvements!$H$2:$H$5000,Mouvements!$D$2:$D$5000,A214,Mouvements!$C$2:$C$5000,"Sortie")-SUMIFS(Mouvements!$H$2:$H$5000,Mouvements!$D$2:$D$5000,A214,Mouvements!$C$2:$C$5000,"Retour"))/Listes!$J$3)</f>
        <v/>
      </c>
      <c r="M214" s="34" t="str">
        <f aca="false">IF(OR(A214="",L214=""),"",IF(L214&gt;0,E214/L214,""))</f>
        <v/>
      </c>
      <c r="N214" s="35" t="str">
        <f aca="false">IF(A214="","",Articles!H214)</f>
        <v/>
      </c>
      <c r="O214" s="36" t="str">
        <f aca="false">IF(A214="","",E214*N214)</f>
        <v/>
      </c>
      <c r="P214" s="17" t="str">
        <f aca="false">IF(A214="","",IF(E214&lt;0,"Stock négatif : un mouvement manque",IF(F214&lt;&gt;0,"Stock sur un autre emplacement","")))</f>
        <v/>
      </c>
    </row>
    <row r="215" customFormat="false" ht="15" hidden="false" customHeight="false" outlineLevel="0" collapsed="false">
      <c r="A215" s="16" t="str">
        <f aca="false">IF(Articles!A215="","",Articles!A215)</f>
        <v/>
      </c>
      <c r="B215" s="16" t="str">
        <f aca="false">IF(A215="","",Articles!B215)</f>
        <v/>
      </c>
      <c r="C215" s="17" t="str">
        <f aca="false">IF(A215="","",SUMIFS(Mouvements!$J$2:$J$5000,Mouvements!$D$2:$D$5000,A215,Mouvements!$F$2:$F$5000,C$4))</f>
        <v/>
      </c>
      <c r="D215" s="17" t="str">
        <f aca="false">IF(A215="","",SUMIFS(Mouvements!$J$2:$J$5000,Mouvements!$D$2:$D$5000,A215,Mouvements!$F$2:$F$5000,D$4))</f>
        <v/>
      </c>
      <c r="E215" s="31" t="str">
        <f aca="false">IF(A215="","",SUMIFS(Mouvements!$J$2:$J$5000,Mouvements!$D$2:$D$5000,A215))</f>
        <v/>
      </c>
      <c r="F215" s="17" t="str">
        <f aca="false">IF(A215="","",E215-C215-D215)</f>
        <v/>
      </c>
      <c r="G215" s="17" t="str">
        <f aca="false">IF(A215="","",SUMIFS(Commandes!$E$5:$E$1004,Commandes!$D$5:$D$1004,A215,Commandes!$G$5:$G$1004,"En cours"))</f>
        <v/>
      </c>
      <c r="H215" s="17" t="str">
        <f aca="false">IF(A215="","",E215+G215)</f>
        <v/>
      </c>
      <c r="I215" s="16" t="str">
        <f aca="false">IF(A215="","",Articles!F215)</f>
        <v/>
      </c>
      <c r="J215" s="32" t="str">
        <f aca="false">IF(A215="","",IF(E215&lt;=I215,IF(H215&lt;=I215,"Commander","Déjà commandé"),"OK"))</f>
        <v/>
      </c>
      <c r="K215" s="17" t="str">
        <f aca="false">IF(J215="Commander",Articles!G215,"")</f>
        <v/>
      </c>
      <c r="L215" s="33" t="str">
        <f aca="false">IF(A215="","",(SUMIFS(Mouvements!$H$2:$H$5000,Mouvements!$D$2:$D$5000,A215,Mouvements!$C$2:$C$5000,"Sortie")-SUMIFS(Mouvements!$H$2:$H$5000,Mouvements!$D$2:$D$5000,A215,Mouvements!$C$2:$C$5000,"Retour"))/Listes!$J$3)</f>
        <v/>
      </c>
      <c r="M215" s="34" t="str">
        <f aca="false">IF(OR(A215="",L215=""),"",IF(L215&gt;0,E215/L215,""))</f>
        <v/>
      </c>
      <c r="N215" s="35" t="str">
        <f aca="false">IF(A215="","",Articles!H215)</f>
        <v/>
      </c>
      <c r="O215" s="36" t="str">
        <f aca="false">IF(A215="","",E215*N215)</f>
        <v/>
      </c>
      <c r="P215" s="17" t="str">
        <f aca="false">IF(A215="","",IF(E215&lt;0,"Stock négatif : un mouvement manque",IF(F215&lt;&gt;0,"Stock sur un autre emplacement","")))</f>
        <v/>
      </c>
    </row>
    <row r="216" customFormat="false" ht="15" hidden="false" customHeight="false" outlineLevel="0" collapsed="false">
      <c r="A216" s="16" t="str">
        <f aca="false">IF(Articles!A216="","",Articles!A216)</f>
        <v/>
      </c>
      <c r="B216" s="16" t="str">
        <f aca="false">IF(A216="","",Articles!B216)</f>
        <v/>
      </c>
      <c r="C216" s="17" t="str">
        <f aca="false">IF(A216="","",SUMIFS(Mouvements!$J$2:$J$5000,Mouvements!$D$2:$D$5000,A216,Mouvements!$F$2:$F$5000,C$4))</f>
        <v/>
      </c>
      <c r="D216" s="17" t="str">
        <f aca="false">IF(A216="","",SUMIFS(Mouvements!$J$2:$J$5000,Mouvements!$D$2:$D$5000,A216,Mouvements!$F$2:$F$5000,D$4))</f>
        <v/>
      </c>
      <c r="E216" s="31" t="str">
        <f aca="false">IF(A216="","",SUMIFS(Mouvements!$J$2:$J$5000,Mouvements!$D$2:$D$5000,A216))</f>
        <v/>
      </c>
      <c r="F216" s="17" t="str">
        <f aca="false">IF(A216="","",E216-C216-D216)</f>
        <v/>
      </c>
      <c r="G216" s="17" t="str">
        <f aca="false">IF(A216="","",SUMIFS(Commandes!$E$5:$E$1004,Commandes!$D$5:$D$1004,A216,Commandes!$G$5:$G$1004,"En cours"))</f>
        <v/>
      </c>
      <c r="H216" s="17" t="str">
        <f aca="false">IF(A216="","",E216+G216)</f>
        <v/>
      </c>
      <c r="I216" s="16" t="str">
        <f aca="false">IF(A216="","",Articles!F216)</f>
        <v/>
      </c>
      <c r="J216" s="32" t="str">
        <f aca="false">IF(A216="","",IF(E216&lt;=I216,IF(H216&lt;=I216,"Commander","Déjà commandé"),"OK"))</f>
        <v/>
      </c>
      <c r="K216" s="17" t="str">
        <f aca="false">IF(J216="Commander",Articles!G216,"")</f>
        <v/>
      </c>
      <c r="L216" s="33" t="str">
        <f aca="false">IF(A216="","",(SUMIFS(Mouvements!$H$2:$H$5000,Mouvements!$D$2:$D$5000,A216,Mouvements!$C$2:$C$5000,"Sortie")-SUMIFS(Mouvements!$H$2:$H$5000,Mouvements!$D$2:$D$5000,A216,Mouvements!$C$2:$C$5000,"Retour"))/Listes!$J$3)</f>
        <v/>
      </c>
      <c r="M216" s="34" t="str">
        <f aca="false">IF(OR(A216="",L216=""),"",IF(L216&gt;0,E216/L216,""))</f>
        <v/>
      </c>
      <c r="N216" s="35" t="str">
        <f aca="false">IF(A216="","",Articles!H216)</f>
        <v/>
      </c>
      <c r="O216" s="36" t="str">
        <f aca="false">IF(A216="","",E216*N216)</f>
        <v/>
      </c>
      <c r="P216" s="17" t="str">
        <f aca="false">IF(A216="","",IF(E216&lt;0,"Stock négatif : un mouvement manque",IF(F216&lt;&gt;0,"Stock sur un autre emplacement","")))</f>
        <v/>
      </c>
    </row>
    <row r="217" customFormat="false" ht="15" hidden="false" customHeight="false" outlineLevel="0" collapsed="false">
      <c r="A217" s="16" t="str">
        <f aca="false">IF(Articles!A217="","",Articles!A217)</f>
        <v/>
      </c>
      <c r="B217" s="16" t="str">
        <f aca="false">IF(A217="","",Articles!B217)</f>
        <v/>
      </c>
      <c r="C217" s="17" t="str">
        <f aca="false">IF(A217="","",SUMIFS(Mouvements!$J$2:$J$5000,Mouvements!$D$2:$D$5000,A217,Mouvements!$F$2:$F$5000,C$4))</f>
        <v/>
      </c>
      <c r="D217" s="17" t="str">
        <f aca="false">IF(A217="","",SUMIFS(Mouvements!$J$2:$J$5000,Mouvements!$D$2:$D$5000,A217,Mouvements!$F$2:$F$5000,D$4))</f>
        <v/>
      </c>
      <c r="E217" s="31" t="str">
        <f aca="false">IF(A217="","",SUMIFS(Mouvements!$J$2:$J$5000,Mouvements!$D$2:$D$5000,A217))</f>
        <v/>
      </c>
      <c r="F217" s="17" t="str">
        <f aca="false">IF(A217="","",E217-C217-D217)</f>
        <v/>
      </c>
      <c r="G217" s="17" t="str">
        <f aca="false">IF(A217="","",SUMIFS(Commandes!$E$5:$E$1004,Commandes!$D$5:$D$1004,A217,Commandes!$G$5:$G$1004,"En cours"))</f>
        <v/>
      </c>
      <c r="H217" s="17" t="str">
        <f aca="false">IF(A217="","",E217+G217)</f>
        <v/>
      </c>
      <c r="I217" s="16" t="str">
        <f aca="false">IF(A217="","",Articles!F217)</f>
        <v/>
      </c>
      <c r="J217" s="32" t="str">
        <f aca="false">IF(A217="","",IF(E217&lt;=I217,IF(H217&lt;=I217,"Commander","Déjà commandé"),"OK"))</f>
        <v/>
      </c>
      <c r="K217" s="17" t="str">
        <f aca="false">IF(J217="Commander",Articles!G217,"")</f>
        <v/>
      </c>
      <c r="L217" s="33" t="str">
        <f aca="false">IF(A217="","",(SUMIFS(Mouvements!$H$2:$H$5000,Mouvements!$D$2:$D$5000,A217,Mouvements!$C$2:$C$5000,"Sortie")-SUMIFS(Mouvements!$H$2:$H$5000,Mouvements!$D$2:$D$5000,A217,Mouvements!$C$2:$C$5000,"Retour"))/Listes!$J$3)</f>
        <v/>
      </c>
      <c r="M217" s="34" t="str">
        <f aca="false">IF(OR(A217="",L217=""),"",IF(L217&gt;0,E217/L217,""))</f>
        <v/>
      </c>
      <c r="N217" s="35" t="str">
        <f aca="false">IF(A217="","",Articles!H217)</f>
        <v/>
      </c>
      <c r="O217" s="36" t="str">
        <f aca="false">IF(A217="","",E217*N217)</f>
        <v/>
      </c>
      <c r="P217" s="17" t="str">
        <f aca="false">IF(A217="","",IF(E217&lt;0,"Stock négatif : un mouvement manque",IF(F217&lt;&gt;0,"Stock sur un autre emplacement","")))</f>
        <v/>
      </c>
    </row>
    <row r="218" customFormat="false" ht="15" hidden="false" customHeight="false" outlineLevel="0" collapsed="false">
      <c r="A218" s="16" t="str">
        <f aca="false">IF(Articles!A218="","",Articles!A218)</f>
        <v/>
      </c>
      <c r="B218" s="16" t="str">
        <f aca="false">IF(A218="","",Articles!B218)</f>
        <v/>
      </c>
      <c r="C218" s="17" t="str">
        <f aca="false">IF(A218="","",SUMIFS(Mouvements!$J$2:$J$5000,Mouvements!$D$2:$D$5000,A218,Mouvements!$F$2:$F$5000,C$4))</f>
        <v/>
      </c>
      <c r="D218" s="17" t="str">
        <f aca="false">IF(A218="","",SUMIFS(Mouvements!$J$2:$J$5000,Mouvements!$D$2:$D$5000,A218,Mouvements!$F$2:$F$5000,D$4))</f>
        <v/>
      </c>
      <c r="E218" s="31" t="str">
        <f aca="false">IF(A218="","",SUMIFS(Mouvements!$J$2:$J$5000,Mouvements!$D$2:$D$5000,A218))</f>
        <v/>
      </c>
      <c r="F218" s="17" t="str">
        <f aca="false">IF(A218="","",E218-C218-D218)</f>
        <v/>
      </c>
      <c r="G218" s="17" t="str">
        <f aca="false">IF(A218="","",SUMIFS(Commandes!$E$5:$E$1004,Commandes!$D$5:$D$1004,A218,Commandes!$G$5:$G$1004,"En cours"))</f>
        <v/>
      </c>
      <c r="H218" s="17" t="str">
        <f aca="false">IF(A218="","",E218+G218)</f>
        <v/>
      </c>
      <c r="I218" s="16" t="str">
        <f aca="false">IF(A218="","",Articles!F218)</f>
        <v/>
      </c>
      <c r="J218" s="32" t="str">
        <f aca="false">IF(A218="","",IF(E218&lt;=I218,IF(H218&lt;=I218,"Commander","Déjà commandé"),"OK"))</f>
        <v/>
      </c>
      <c r="K218" s="17" t="str">
        <f aca="false">IF(J218="Commander",Articles!G218,"")</f>
        <v/>
      </c>
      <c r="L218" s="33" t="str">
        <f aca="false">IF(A218="","",(SUMIFS(Mouvements!$H$2:$H$5000,Mouvements!$D$2:$D$5000,A218,Mouvements!$C$2:$C$5000,"Sortie")-SUMIFS(Mouvements!$H$2:$H$5000,Mouvements!$D$2:$D$5000,A218,Mouvements!$C$2:$C$5000,"Retour"))/Listes!$J$3)</f>
        <v/>
      </c>
      <c r="M218" s="34" t="str">
        <f aca="false">IF(OR(A218="",L218=""),"",IF(L218&gt;0,E218/L218,""))</f>
        <v/>
      </c>
      <c r="N218" s="35" t="str">
        <f aca="false">IF(A218="","",Articles!H218)</f>
        <v/>
      </c>
      <c r="O218" s="36" t="str">
        <f aca="false">IF(A218="","",E218*N218)</f>
        <v/>
      </c>
      <c r="P218" s="17" t="str">
        <f aca="false">IF(A218="","",IF(E218&lt;0,"Stock négatif : un mouvement manque",IF(F218&lt;&gt;0,"Stock sur un autre emplacement","")))</f>
        <v/>
      </c>
    </row>
    <row r="219" customFormat="false" ht="15" hidden="false" customHeight="false" outlineLevel="0" collapsed="false">
      <c r="A219" s="16" t="str">
        <f aca="false">IF(Articles!A219="","",Articles!A219)</f>
        <v/>
      </c>
      <c r="B219" s="16" t="str">
        <f aca="false">IF(A219="","",Articles!B219)</f>
        <v/>
      </c>
      <c r="C219" s="17" t="str">
        <f aca="false">IF(A219="","",SUMIFS(Mouvements!$J$2:$J$5000,Mouvements!$D$2:$D$5000,A219,Mouvements!$F$2:$F$5000,C$4))</f>
        <v/>
      </c>
      <c r="D219" s="17" t="str">
        <f aca="false">IF(A219="","",SUMIFS(Mouvements!$J$2:$J$5000,Mouvements!$D$2:$D$5000,A219,Mouvements!$F$2:$F$5000,D$4))</f>
        <v/>
      </c>
      <c r="E219" s="31" t="str">
        <f aca="false">IF(A219="","",SUMIFS(Mouvements!$J$2:$J$5000,Mouvements!$D$2:$D$5000,A219))</f>
        <v/>
      </c>
      <c r="F219" s="17" t="str">
        <f aca="false">IF(A219="","",E219-C219-D219)</f>
        <v/>
      </c>
      <c r="G219" s="17" t="str">
        <f aca="false">IF(A219="","",SUMIFS(Commandes!$E$5:$E$1004,Commandes!$D$5:$D$1004,A219,Commandes!$G$5:$G$1004,"En cours"))</f>
        <v/>
      </c>
      <c r="H219" s="17" t="str">
        <f aca="false">IF(A219="","",E219+G219)</f>
        <v/>
      </c>
      <c r="I219" s="16" t="str">
        <f aca="false">IF(A219="","",Articles!F219)</f>
        <v/>
      </c>
      <c r="J219" s="32" t="str">
        <f aca="false">IF(A219="","",IF(E219&lt;=I219,IF(H219&lt;=I219,"Commander","Déjà commandé"),"OK"))</f>
        <v/>
      </c>
      <c r="K219" s="17" t="str">
        <f aca="false">IF(J219="Commander",Articles!G219,"")</f>
        <v/>
      </c>
      <c r="L219" s="33" t="str">
        <f aca="false">IF(A219="","",(SUMIFS(Mouvements!$H$2:$H$5000,Mouvements!$D$2:$D$5000,A219,Mouvements!$C$2:$C$5000,"Sortie")-SUMIFS(Mouvements!$H$2:$H$5000,Mouvements!$D$2:$D$5000,A219,Mouvements!$C$2:$C$5000,"Retour"))/Listes!$J$3)</f>
        <v/>
      </c>
      <c r="M219" s="34" t="str">
        <f aca="false">IF(OR(A219="",L219=""),"",IF(L219&gt;0,E219/L219,""))</f>
        <v/>
      </c>
      <c r="N219" s="35" t="str">
        <f aca="false">IF(A219="","",Articles!H219)</f>
        <v/>
      </c>
      <c r="O219" s="36" t="str">
        <f aca="false">IF(A219="","",E219*N219)</f>
        <v/>
      </c>
      <c r="P219" s="17" t="str">
        <f aca="false">IF(A219="","",IF(E219&lt;0,"Stock négatif : un mouvement manque",IF(F219&lt;&gt;0,"Stock sur un autre emplacement","")))</f>
        <v/>
      </c>
    </row>
    <row r="220" customFormat="false" ht="15" hidden="false" customHeight="false" outlineLevel="0" collapsed="false">
      <c r="A220" s="16" t="str">
        <f aca="false">IF(Articles!A220="","",Articles!A220)</f>
        <v/>
      </c>
      <c r="B220" s="16" t="str">
        <f aca="false">IF(A220="","",Articles!B220)</f>
        <v/>
      </c>
      <c r="C220" s="17" t="str">
        <f aca="false">IF(A220="","",SUMIFS(Mouvements!$J$2:$J$5000,Mouvements!$D$2:$D$5000,A220,Mouvements!$F$2:$F$5000,C$4))</f>
        <v/>
      </c>
      <c r="D220" s="17" t="str">
        <f aca="false">IF(A220="","",SUMIFS(Mouvements!$J$2:$J$5000,Mouvements!$D$2:$D$5000,A220,Mouvements!$F$2:$F$5000,D$4))</f>
        <v/>
      </c>
      <c r="E220" s="31" t="str">
        <f aca="false">IF(A220="","",SUMIFS(Mouvements!$J$2:$J$5000,Mouvements!$D$2:$D$5000,A220))</f>
        <v/>
      </c>
      <c r="F220" s="17" t="str">
        <f aca="false">IF(A220="","",E220-C220-D220)</f>
        <v/>
      </c>
      <c r="G220" s="17" t="str">
        <f aca="false">IF(A220="","",SUMIFS(Commandes!$E$5:$E$1004,Commandes!$D$5:$D$1004,A220,Commandes!$G$5:$G$1004,"En cours"))</f>
        <v/>
      </c>
      <c r="H220" s="17" t="str">
        <f aca="false">IF(A220="","",E220+G220)</f>
        <v/>
      </c>
      <c r="I220" s="16" t="str">
        <f aca="false">IF(A220="","",Articles!F220)</f>
        <v/>
      </c>
      <c r="J220" s="32" t="str">
        <f aca="false">IF(A220="","",IF(E220&lt;=I220,IF(H220&lt;=I220,"Commander","Déjà commandé"),"OK"))</f>
        <v/>
      </c>
      <c r="K220" s="17" t="str">
        <f aca="false">IF(J220="Commander",Articles!G220,"")</f>
        <v/>
      </c>
      <c r="L220" s="33" t="str">
        <f aca="false">IF(A220="","",(SUMIFS(Mouvements!$H$2:$H$5000,Mouvements!$D$2:$D$5000,A220,Mouvements!$C$2:$C$5000,"Sortie")-SUMIFS(Mouvements!$H$2:$H$5000,Mouvements!$D$2:$D$5000,A220,Mouvements!$C$2:$C$5000,"Retour"))/Listes!$J$3)</f>
        <v/>
      </c>
      <c r="M220" s="34" t="str">
        <f aca="false">IF(OR(A220="",L220=""),"",IF(L220&gt;0,E220/L220,""))</f>
        <v/>
      </c>
      <c r="N220" s="35" t="str">
        <f aca="false">IF(A220="","",Articles!H220)</f>
        <v/>
      </c>
      <c r="O220" s="36" t="str">
        <f aca="false">IF(A220="","",E220*N220)</f>
        <v/>
      </c>
      <c r="P220" s="17" t="str">
        <f aca="false">IF(A220="","",IF(E220&lt;0,"Stock négatif : un mouvement manque",IF(F220&lt;&gt;0,"Stock sur un autre emplacement","")))</f>
        <v/>
      </c>
    </row>
    <row r="221" customFormat="false" ht="15" hidden="false" customHeight="false" outlineLevel="0" collapsed="false">
      <c r="A221" s="16" t="str">
        <f aca="false">IF(Articles!A221="","",Articles!A221)</f>
        <v/>
      </c>
      <c r="B221" s="16" t="str">
        <f aca="false">IF(A221="","",Articles!B221)</f>
        <v/>
      </c>
      <c r="C221" s="17" t="str">
        <f aca="false">IF(A221="","",SUMIFS(Mouvements!$J$2:$J$5000,Mouvements!$D$2:$D$5000,A221,Mouvements!$F$2:$F$5000,C$4))</f>
        <v/>
      </c>
      <c r="D221" s="17" t="str">
        <f aca="false">IF(A221="","",SUMIFS(Mouvements!$J$2:$J$5000,Mouvements!$D$2:$D$5000,A221,Mouvements!$F$2:$F$5000,D$4))</f>
        <v/>
      </c>
      <c r="E221" s="31" t="str">
        <f aca="false">IF(A221="","",SUMIFS(Mouvements!$J$2:$J$5000,Mouvements!$D$2:$D$5000,A221))</f>
        <v/>
      </c>
      <c r="F221" s="17" t="str">
        <f aca="false">IF(A221="","",E221-C221-D221)</f>
        <v/>
      </c>
      <c r="G221" s="17" t="str">
        <f aca="false">IF(A221="","",SUMIFS(Commandes!$E$5:$E$1004,Commandes!$D$5:$D$1004,A221,Commandes!$G$5:$G$1004,"En cours"))</f>
        <v/>
      </c>
      <c r="H221" s="17" t="str">
        <f aca="false">IF(A221="","",E221+G221)</f>
        <v/>
      </c>
      <c r="I221" s="16" t="str">
        <f aca="false">IF(A221="","",Articles!F221)</f>
        <v/>
      </c>
      <c r="J221" s="32" t="str">
        <f aca="false">IF(A221="","",IF(E221&lt;=I221,IF(H221&lt;=I221,"Commander","Déjà commandé"),"OK"))</f>
        <v/>
      </c>
      <c r="K221" s="17" t="str">
        <f aca="false">IF(J221="Commander",Articles!G221,"")</f>
        <v/>
      </c>
      <c r="L221" s="33" t="str">
        <f aca="false">IF(A221="","",(SUMIFS(Mouvements!$H$2:$H$5000,Mouvements!$D$2:$D$5000,A221,Mouvements!$C$2:$C$5000,"Sortie")-SUMIFS(Mouvements!$H$2:$H$5000,Mouvements!$D$2:$D$5000,A221,Mouvements!$C$2:$C$5000,"Retour"))/Listes!$J$3)</f>
        <v/>
      </c>
      <c r="M221" s="34" t="str">
        <f aca="false">IF(OR(A221="",L221=""),"",IF(L221&gt;0,E221/L221,""))</f>
        <v/>
      </c>
      <c r="N221" s="35" t="str">
        <f aca="false">IF(A221="","",Articles!H221)</f>
        <v/>
      </c>
      <c r="O221" s="36" t="str">
        <f aca="false">IF(A221="","",E221*N221)</f>
        <v/>
      </c>
      <c r="P221" s="17" t="str">
        <f aca="false">IF(A221="","",IF(E221&lt;0,"Stock négatif : un mouvement manque",IF(F221&lt;&gt;0,"Stock sur un autre emplacement","")))</f>
        <v/>
      </c>
    </row>
    <row r="222" customFormat="false" ht="15" hidden="false" customHeight="false" outlineLevel="0" collapsed="false">
      <c r="A222" s="16" t="str">
        <f aca="false">IF(Articles!A222="","",Articles!A222)</f>
        <v/>
      </c>
      <c r="B222" s="16" t="str">
        <f aca="false">IF(A222="","",Articles!B222)</f>
        <v/>
      </c>
      <c r="C222" s="17" t="str">
        <f aca="false">IF(A222="","",SUMIFS(Mouvements!$J$2:$J$5000,Mouvements!$D$2:$D$5000,A222,Mouvements!$F$2:$F$5000,C$4))</f>
        <v/>
      </c>
      <c r="D222" s="17" t="str">
        <f aca="false">IF(A222="","",SUMIFS(Mouvements!$J$2:$J$5000,Mouvements!$D$2:$D$5000,A222,Mouvements!$F$2:$F$5000,D$4))</f>
        <v/>
      </c>
      <c r="E222" s="31" t="str">
        <f aca="false">IF(A222="","",SUMIFS(Mouvements!$J$2:$J$5000,Mouvements!$D$2:$D$5000,A222))</f>
        <v/>
      </c>
      <c r="F222" s="17" t="str">
        <f aca="false">IF(A222="","",E222-C222-D222)</f>
        <v/>
      </c>
      <c r="G222" s="17" t="str">
        <f aca="false">IF(A222="","",SUMIFS(Commandes!$E$5:$E$1004,Commandes!$D$5:$D$1004,A222,Commandes!$G$5:$G$1004,"En cours"))</f>
        <v/>
      </c>
      <c r="H222" s="17" t="str">
        <f aca="false">IF(A222="","",E222+G222)</f>
        <v/>
      </c>
      <c r="I222" s="16" t="str">
        <f aca="false">IF(A222="","",Articles!F222)</f>
        <v/>
      </c>
      <c r="J222" s="32" t="str">
        <f aca="false">IF(A222="","",IF(E222&lt;=I222,IF(H222&lt;=I222,"Commander","Déjà commandé"),"OK"))</f>
        <v/>
      </c>
      <c r="K222" s="17" t="str">
        <f aca="false">IF(J222="Commander",Articles!G222,"")</f>
        <v/>
      </c>
      <c r="L222" s="33" t="str">
        <f aca="false">IF(A222="","",(SUMIFS(Mouvements!$H$2:$H$5000,Mouvements!$D$2:$D$5000,A222,Mouvements!$C$2:$C$5000,"Sortie")-SUMIFS(Mouvements!$H$2:$H$5000,Mouvements!$D$2:$D$5000,A222,Mouvements!$C$2:$C$5000,"Retour"))/Listes!$J$3)</f>
        <v/>
      </c>
      <c r="M222" s="34" t="str">
        <f aca="false">IF(OR(A222="",L222=""),"",IF(L222&gt;0,E222/L222,""))</f>
        <v/>
      </c>
      <c r="N222" s="35" t="str">
        <f aca="false">IF(A222="","",Articles!H222)</f>
        <v/>
      </c>
      <c r="O222" s="36" t="str">
        <f aca="false">IF(A222="","",E222*N222)</f>
        <v/>
      </c>
      <c r="P222" s="17" t="str">
        <f aca="false">IF(A222="","",IF(E222&lt;0,"Stock négatif : un mouvement manque",IF(F222&lt;&gt;0,"Stock sur un autre emplacement","")))</f>
        <v/>
      </c>
    </row>
    <row r="223" customFormat="false" ht="15" hidden="false" customHeight="false" outlineLevel="0" collapsed="false">
      <c r="A223" s="16" t="str">
        <f aca="false">IF(Articles!A223="","",Articles!A223)</f>
        <v/>
      </c>
      <c r="B223" s="16" t="str">
        <f aca="false">IF(A223="","",Articles!B223)</f>
        <v/>
      </c>
      <c r="C223" s="17" t="str">
        <f aca="false">IF(A223="","",SUMIFS(Mouvements!$J$2:$J$5000,Mouvements!$D$2:$D$5000,A223,Mouvements!$F$2:$F$5000,C$4))</f>
        <v/>
      </c>
      <c r="D223" s="17" t="str">
        <f aca="false">IF(A223="","",SUMIFS(Mouvements!$J$2:$J$5000,Mouvements!$D$2:$D$5000,A223,Mouvements!$F$2:$F$5000,D$4))</f>
        <v/>
      </c>
      <c r="E223" s="31" t="str">
        <f aca="false">IF(A223="","",SUMIFS(Mouvements!$J$2:$J$5000,Mouvements!$D$2:$D$5000,A223))</f>
        <v/>
      </c>
      <c r="F223" s="17" t="str">
        <f aca="false">IF(A223="","",E223-C223-D223)</f>
        <v/>
      </c>
      <c r="G223" s="17" t="str">
        <f aca="false">IF(A223="","",SUMIFS(Commandes!$E$5:$E$1004,Commandes!$D$5:$D$1004,A223,Commandes!$G$5:$G$1004,"En cours"))</f>
        <v/>
      </c>
      <c r="H223" s="17" t="str">
        <f aca="false">IF(A223="","",E223+G223)</f>
        <v/>
      </c>
      <c r="I223" s="16" t="str">
        <f aca="false">IF(A223="","",Articles!F223)</f>
        <v/>
      </c>
      <c r="J223" s="32" t="str">
        <f aca="false">IF(A223="","",IF(E223&lt;=I223,IF(H223&lt;=I223,"Commander","Déjà commandé"),"OK"))</f>
        <v/>
      </c>
      <c r="K223" s="17" t="str">
        <f aca="false">IF(J223="Commander",Articles!G223,"")</f>
        <v/>
      </c>
      <c r="L223" s="33" t="str">
        <f aca="false">IF(A223="","",(SUMIFS(Mouvements!$H$2:$H$5000,Mouvements!$D$2:$D$5000,A223,Mouvements!$C$2:$C$5000,"Sortie")-SUMIFS(Mouvements!$H$2:$H$5000,Mouvements!$D$2:$D$5000,A223,Mouvements!$C$2:$C$5000,"Retour"))/Listes!$J$3)</f>
        <v/>
      </c>
      <c r="M223" s="34" t="str">
        <f aca="false">IF(OR(A223="",L223=""),"",IF(L223&gt;0,E223/L223,""))</f>
        <v/>
      </c>
      <c r="N223" s="35" t="str">
        <f aca="false">IF(A223="","",Articles!H223)</f>
        <v/>
      </c>
      <c r="O223" s="36" t="str">
        <f aca="false">IF(A223="","",E223*N223)</f>
        <v/>
      </c>
      <c r="P223" s="17" t="str">
        <f aca="false">IF(A223="","",IF(E223&lt;0,"Stock négatif : un mouvement manque",IF(F223&lt;&gt;0,"Stock sur un autre emplacement","")))</f>
        <v/>
      </c>
    </row>
    <row r="224" customFormat="false" ht="15" hidden="false" customHeight="false" outlineLevel="0" collapsed="false">
      <c r="A224" s="16" t="str">
        <f aca="false">IF(Articles!A224="","",Articles!A224)</f>
        <v/>
      </c>
      <c r="B224" s="16" t="str">
        <f aca="false">IF(A224="","",Articles!B224)</f>
        <v/>
      </c>
      <c r="C224" s="17" t="str">
        <f aca="false">IF(A224="","",SUMIFS(Mouvements!$J$2:$J$5000,Mouvements!$D$2:$D$5000,A224,Mouvements!$F$2:$F$5000,C$4))</f>
        <v/>
      </c>
      <c r="D224" s="17" t="str">
        <f aca="false">IF(A224="","",SUMIFS(Mouvements!$J$2:$J$5000,Mouvements!$D$2:$D$5000,A224,Mouvements!$F$2:$F$5000,D$4))</f>
        <v/>
      </c>
      <c r="E224" s="31" t="str">
        <f aca="false">IF(A224="","",SUMIFS(Mouvements!$J$2:$J$5000,Mouvements!$D$2:$D$5000,A224))</f>
        <v/>
      </c>
      <c r="F224" s="17" t="str">
        <f aca="false">IF(A224="","",E224-C224-D224)</f>
        <v/>
      </c>
      <c r="G224" s="17" t="str">
        <f aca="false">IF(A224="","",SUMIFS(Commandes!$E$5:$E$1004,Commandes!$D$5:$D$1004,A224,Commandes!$G$5:$G$1004,"En cours"))</f>
        <v/>
      </c>
      <c r="H224" s="17" t="str">
        <f aca="false">IF(A224="","",E224+G224)</f>
        <v/>
      </c>
      <c r="I224" s="16" t="str">
        <f aca="false">IF(A224="","",Articles!F224)</f>
        <v/>
      </c>
      <c r="J224" s="32" t="str">
        <f aca="false">IF(A224="","",IF(E224&lt;=I224,IF(H224&lt;=I224,"Commander","Déjà commandé"),"OK"))</f>
        <v/>
      </c>
      <c r="K224" s="17" t="str">
        <f aca="false">IF(J224="Commander",Articles!G224,"")</f>
        <v/>
      </c>
      <c r="L224" s="33" t="str">
        <f aca="false">IF(A224="","",(SUMIFS(Mouvements!$H$2:$H$5000,Mouvements!$D$2:$D$5000,A224,Mouvements!$C$2:$C$5000,"Sortie")-SUMIFS(Mouvements!$H$2:$H$5000,Mouvements!$D$2:$D$5000,A224,Mouvements!$C$2:$C$5000,"Retour"))/Listes!$J$3)</f>
        <v/>
      </c>
      <c r="M224" s="34" t="str">
        <f aca="false">IF(OR(A224="",L224=""),"",IF(L224&gt;0,E224/L224,""))</f>
        <v/>
      </c>
      <c r="N224" s="35" t="str">
        <f aca="false">IF(A224="","",Articles!H224)</f>
        <v/>
      </c>
      <c r="O224" s="36" t="str">
        <f aca="false">IF(A224="","",E224*N224)</f>
        <v/>
      </c>
      <c r="P224" s="17" t="str">
        <f aca="false">IF(A224="","",IF(E224&lt;0,"Stock négatif : un mouvement manque",IF(F224&lt;&gt;0,"Stock sur un autre emplacement","")))</f>
        <v/>
      </c>
    </row>
    <row r="225" customFormat="false" ht="15" hidden="false" customHeight="false" outlineLevel="0" collapsed="false">
      <c r="A225" s="16" t="str">
        <f aca="false">IF(Articles!A225="","",Articles!A225)</f>
        <v/>
      </c>
      <c r="B225" s="16" t="str">
        <f aca="false">IF(A225="","",Articles!B225)</f>
        <v/>
      </c>
      <c r="C225" s="17" t="str">
        <f aca="false">IF(A225="","",SUMIFS(Mouvements!$J$2:$J$5000,Mouvements!$D$2:$D$5000,A225,Mouvements!$F$2:$F$5000,C$4))</f>
        <v/>
      </c>
      <c r="D225" s="17" t="str">
        <f aca="false">IF(A225="","",SUMIFS(Mouvements!$J$2:$J$5000,Mouvements!$D$2:$D$5000,A225,Mouvements!$F$2:$F$5000,D$4))</f>
        <v/>
      </c>
      <c r="E225" s="31" t="str">
        <f aca="false">IF(A225="","",SUMIFS(Mouvements!$J$2:$J$5000,Mouvements!$D$2:$D$5000,A225))</f>
        <v/>
      </c>
      <c r="F225" s="17" t="str">
        <f aca="false">IF(A225="","",E225-C225-D225)</f>
        <v/>
      </c>
      <c r="G225" s="17" t="str">
        <f aca="false">IF(A225="","",SUMIFS(Commandes!$E$5:$E$1004,Commandes!$D$5:$D$1004,A225,Commandes!$G$5:$G$1004,"En cours"))</f>
        <v/>
      </c>
      <c r="H225" s="17" t="str">
        <f aca="false">IF(A225="","",E225+G225)</f>
        <v/>
      </c>
      <c r="I225" s="16" t="str">
        <f aca="false">IF(A225="","",Articles!F225)</f>
        <v/>
      </c>
      <c r="J225" s="32" t="str">
        <f aca="false">IF(A225="","",IF(E225&lt;=I225,IF(H225&lt;=I225,"Commander","Déjà commandé"),"OK"))</f>
        <v/>
      </c>
      <c r="K225" s="17" t="str">
        <f aca="false">IF(J225="Commander",Articles!G225,"")</f>
        <v/>
      </c>
      <c r="L225" s="33" t="str">
        <f aca="false">IF(A225="","",(SUMIFS(Mouvements!$H$2:$H$5000,Mouvements!$D$2:$D$5000,A225,Mouvements!$C$2:$C$5000,"Sortie")-SUMIFS(Mouvements!$H$2:$H$5000,Mouvements!$D$2:$D$5000,A225,Mouvements!$C$2:$C$5000,"Retour"))/Listes!$J$3)</f>
        <v/>
      </c>
      <c r="M225" s="34" t="str">
        <f aca="false">IF(OR(A225="",L225=""),"",IF(L225&gt;0,E225/L225,""))</f>
        <v/>
      </c>
      <c r="N225" s="35" t="str">
        <f aca="false">IF(A225="","",Articles!H225)</f>
        <v/>
      </c>
      <c r="O225" s="36" t="str">
        <f aca="false">IF(A225="","",E225*N225)</f>
        <v/>
      </c>
      <c r="P225" s="17" t="str">
        <f aca="false">IF(A225="","",IF(E225&lt;0,"Stock négatif : un mouvement manque",IF(F225&lt;&gt;0,"Stock sur un autre emplacement","")))</f>
        <v/>
      </c>
    </row>
    <row r="226" customFormat="false" ht="15" hidden="false" customHeight="false" outlineLevel="0" collapsed="false">
      <c r="A226" s="16" t="str">
        <f aca="false">IF(Articles!A226="","",Articles!A226)</f>
        <v/>
      </c>
      <c r="B226" s="16" t="str">
        <f aca="false">IF(A226="","",Articles!B226)</f>
        <v/>
      </c>
      <c r="C226" s="17" t="str">
        <f aca="false">IF(A226="","",SUMIFS(Mouvements!$J$2:$J$5000,Mouvements!$D$2:$D$5000,A226,Mouvements!$F$2:$F$5000,C$4))</f>
        <v/>
      </c>
      <c r="D226" s="17" t="str">
        <f aca="false">IF(A226="","",SUMIFS(Mouvements!$J$2:$J$5000,Mouvements!$D$2:$D$5000,A226,Mouvements!$F$2:$F$5000,D$4))</f>
        <v/>
      </c>
      <c r="E226" s="31" t="str">
        <f aca="false">IF(A226="","",SUMIFS(Mouvements!$J$2:$J$5000,Mouvements!$D$2:$D$5000,A226))</f>
        <v/>
      </c>
      <c r="F226" s="17" t="str">
        <f aca="false">IF(A226="","",E226-C226-D226)</f>
        <v/>
      </c>
      <c r="G226" s="17" t="str">
        <f aca="false">IF(A226="","",SUMIFS(Commandes!$E$5:$E$1004,Commandes!$D$5:$D$1004,A226,Commandes!$G$5:$G$1004,"En cours"))</f>
        <v/>
      </c>
      <c r="H226" s="17" t="str">
        <f aca="false">IF(A226="","",E226+G226)</f>
        <v/>
      </c>
      <c r="I226" s="16" t="str">
        <f aca="false">IF(A226="","",Articles!F226)</f>
        <v/>
      </c>
      <c r="J226" s="32" t="str">
        <f aca="false">IF(A226="","",IF(E226&lt;=I226,IF(H226&lt;=I226,"Commander","Déjà commandé"),"OK"))</f>
        <v/>
      </c>
      <c r="K226" s="17" t="str">
        <f aca="false">IF(J226="Commander",Articles!G226,"")</f>
        <v/>
      </c>
      <c r="L226" s="33" t="str">
        <f aca="false">IF(A226="","",(SUMIFS(Mouvements!$H$2:$H$5000,Mouvements!$D$2:$D$5000,A226,Mouvements!$C$2:$C$5000,"Sortie")-SUMIFS(Mouvements!$H$2:$H$5000,Mouvements!$D$2:$D$5000,A226,Mouvements!$C$2:$C$5000,"Retour"))/Listes!$J$3)</f>
        <v/>
      </c>
      <c r="M226" s="34" t="str">
        <f aca="false">IF(OR(A226="",L226=""),"",IF(L226&gt;0,E226/L226,""))</f>
        <v/>
      </c>
      <c r="N226" s="35" t="str">
        <f aca="false">IF(A226="","",Articles!H226)</f>
        <v/>
      </c>
      <c r="O226" s="36" t="str">
        <f aca="false">IF(A226="","",E226*N226)</f>
        <v/>
      </c>
      <c r="P226" s="17" t="str">
        <f aca="false">IF(A226="","",IF(E226&lt;0,"Stock négatif : un mouvement manque",IF(F226&lt;&gt;0,"Stock sur un autre emplacement","")))</f>
        <v/>
      </c>
    </row>
    <row r="227" customFormat="false" ht="15" hidden="false" customHeight="false" outlineLevel="0" collapsed="false">
      <c r="A227" s="16" t="str">
        <f aca="false">IF(Articles!A227="","",Articles!A227)</f>
        <v/>
      </c>
      <c r="B227" s="16" t="str">
        <f aca="false">IF(A227="","",Articles!B227)</f>
        <v/>
      </c>
      <c r="C227" s="17" t="str">
        <f aca="false">IF(A227="","",SUMIFS(Mouvements!$J$2:$J$5000,Mouvements!$D$2:$D$5000,A227,Mouvements!$F$2:$F$5000,C$4))</f>
        <v/>
      </c>
      <c r="D227" s="17" t="str">
        <f aca="false">IF(A227="","",SUMIFS(Mouvements!$J$2:$J$5000,Mouvements!$D$2:$D$5000,A227,Mouvements!$F$2:$F$5000,D$4))</f>
        <v/>
      </c>
      <c r="E227" s="31" t="str">
        <f aca="false">IF(A227="","",SUMIFS(Mouvements!$J$2:$J$5000,Mouvements!$D$2:$D$5000,A227))</f>
        <v/>
      </c>
      <c r="F227" s="17" t="str">
        <f aca="false">IF(A227="","",E227-C227-D227)</f>
        <v/>
      </c>
      <c r="G227" s="17" t="str">
        <f aca="false">IF(A227="","",SUMIFS(Commandes!$E$5:$E$1004,Commandes!$D$5:$D$1004,A227,Commandes!$G$5:$G$1004,"En cours"))</f>
        <v/>
      </c>
      <c r="H227" s="17" t="str">
        <f aca="false">IF(A227="","",E227+G227)</f>
        <v/>
      </c>
      <c r="I227" s="16" t="str">
        <f aca="false">IF(A227="","",Articles!F227)</f>
        <v/>
      </c>
      <c r="J227" s="32" t="str">
        <f aca="false">IF(A227="","",IF(E227&lt;=I227,IF(H227&lt;=I227,"Commander","Déjà commandé"),"OK"))</f>
        <v/>
      </c>
      <c r="K227" s="17" t="str">
        <f aca="false">IF(J227="Commander",Articles!G227,"")</f>
        <v/>
      </c>
      <c r="L227" s="33" t="str">
        <f aca="false">IF(A227="","",(SUMIFS(Mouvements!$H$2:$H$5000,Mouvements!$D$2:$D$5000,A227,Mouvements!$C$2:$C$5000,"Sortie")-SUMIFS(Mouvements!$H$2:$H$5000,Mouvements!$D$2:$D$5000,A227,Mouvements!$C$2:$C$5000,"Retour"))/Listes!$J$3)</f>
        <v/>
      </c>
      <c r="M227" s="34" t="str">
        <f aca="false">IF(OR(A227="",L227=""),"",IF(L227&gt;0,E227/L227,""))</f>
        <v/>
      </c>
      <c r="N227" s="35" t="str">
        <f aca="false">IF(A227="","",Articles!H227)</f>
        <v/>
      </c>
      <c r="O227" s="36" t="str">
        <f aca="false">IF(A227="","",E227*N227)</f>
        <v/>
      </c>
      <c r="P227" s="17" t="str">
        <f aca="false">IF(A227="","",IF(E227&lt;0,"Stock négatif : un mouvement manque",IF(F227&lt;&gt;0,"Stock sur un autre emplacement","")))</f>
        <v/>
      </c>
    </row>
    <row r="228" customFormat="false" ht="15" hidden="false" customHeight="false" outlineLevel="0" collapsed="false">
      <c r="A228" s="16" t="str">
        <f aca="false">IF(Articles!A228="","",Articles!A228)</f>
        <v/>
      </c>
      <c r="B228" s="16" t="str">
        <f aca="false">IF(A228="","",Articles!B228)</f>
        <v/>
      </c>
      <c r="C228" s="17" t="str">
        <f aca="false">IF(A228="","",SUMIFS(Mouvements!$J$2:$J$5000,Mouvements!$D$2:$D$5000,A228,Mouvements!$F$2:$F$5000,C$4))</f>
        <v/>
      </c>
      <c r="D228" s="17" t="str">
        <f aca="false">IF(A228="","",SUMIFS(Mouvements!$J$2:$J$5000,Mouvements!$D$2:$D$5000,A228,Mouvements!$F$2:$F$5000,D$4))</f>
        <v/>
      </c>
      <c r="E228" s="31" t="str">
        <f aca="false">IF(A228="","",SUMIFS(Mouvements!$J$2:$J$5000,Mouvements!$D$2:$D$5000,A228))</f>
        <v/>
      </c>
      <c r="F228" s="17" t="str">
        <f aca="false">IF(A228="","",E228-C228-D228)</f>
        <v/>
      </c>
      <c r="G228" s="17" t="str">
        <f aca="false">IF(A228="","",SUMIFS(Commandes!$E$5:$E$1004,Commandes!$D$5:$D$1004,A228,Commandes!$G$5:$G$1004,"En cours"))</f>
        <v/>
      </c>
      <c r="H228" s="17" t="str">
        <f aca="false">IF(A228="","",E228+G228)</f>
        <v/>
      </c>
      <c r="I228" s="16" t="str">
        <f aca="false">IF(A228="","",Articles!F228)</f>
        <v/>
      </c>
      <c r="J228" s="32" t="str">
        <f aca="false">IF(A228="","",IF(E228&lt;=I228,IF(H228&lt;=I228,"Commander","Déjà commandé"),"OK"))</f>
        <v/>
      </c>
      <c r="K228" s="17" t="str">
        <f aca="false">IF(J228="Commander",Articles!G228,"")</f>
        <v/>
      </c>
      <c r="L228" s="33" t="str">
        <f aca="false">IF(A228="","",(SUMIFS(Mouvements!$H$2:$H$5000,Mouvements!$D$2:$D$5000,A228,Mouvements!$C$2:$C$5000,"Sortie")-SUMIFS(Mouvements!$H$2:$H$5000,Mouvements!$D$2:$D$5000,A228,Mouvements!$C$2:$C$5000,"Retour"))/Listes!$J$3)</f>
        <v/>
      </c>
      <c r="M228" s="34" t="str">
        <f aca="false">IF(OR(A228="",L228=""),"",IF(L228&gt;0,E228/L228,""))</f>
        <v/>
      </c>
      <c r="N228" s="35" t="str">
        <f aca="false">IF(A228="","",Articles!H228)</f>
        <v/>
      </c>
      <c r="O228" s="36" t="str">
        <f aca="false">IF(A228="","",E228*N228)</f>
        <v/>
      </c>
      <c r="P228" s="17" t="str">
        <f aca="false">IF(A228="","",IF(E228&lt;0,"Stock négatif : un mouvement manque",IF(F228&lt;&gt;0,"Stock sur un autre emplacement","")))</f>
        <v/>
      </c>
    </row>
    <row r="229" customFormat="false" ht="15" hidden="false" customHeight="false" outlineLevel="0" collapsed="false">
      <c r="A229" s="16" t="str">
        <f aca="false">IF(Articles!A229="","",Articles!A229)</f>
        <v/>
      </c>
      <c r="B229" s="16" t="str">
        <f aca="false">IF(A229="","",Articles!B229)</f>
        <v/>
      </c>
      <c r="C229" s="17" t="str">
        <f aca="false">IF(A229="","",SUMIFS(Mouvements!$J$2:$J$5000,Mouvements!$D$2:$D$5000,A229,Mouvements!$F$2:$F$5000,C$4))</f>
        <v/>
      </c>
      <c r="D229" s="17" t="str">
        <f aca="false">IF(A229="","",SUMIFS(Mouvements!$J$2:$J$5000,Mouvements!$D$2:$D$5000,A229,Mouvements!$F$2:$F$5000,D$4))</f>
        <v/>
      </c>
      <c r="E229" s="31" t="str">
        <f aca="false">IF(A229="","",SUMIFS(Mouvements!$J$2:$J$5000,Mouvements!$D$2:$D$5000,A229))</f>
        <v/>
      </c>
      <c r="F229" s="17" t="str">
        <f aca="false">IF(A229="","",E229-C229-D229)</f>
        <v/>
      </c>
      <c r="G229" s="17" t="str">
        <f aca="false">IF(A229="","",SUMIFS(Commandes!$E$5:$E$1004,Commandes!$D$5:$D$1004,A229,Commandes!$G$5:$G$1004,"En cours"))</f>
        <v/>
      </c>
      <c r="H229" s="17" t="str">
        <f aca="false">IF(A229="","",E229+G229)</f>
        <v/>
      </c>
      <c r="I229" s="16" t="str">
        <f aca="false">IF(A229="","",Articles!F229)</f>
        <v/>
      </c>
      <c r="J229" s="32" t="str">
        <f aca="false">IF(A229="","",IF(E229&lt;=I229,IF(H229&lt;=I229,"Commander","Déjà commandé"),"OK"))</f>
        <v/>
      </c>
      <c r="K229" s="17" t="str">
        <f aca="false">IF(J229="Commander",Articles!G229,"")</f>
        <v/>
      </c>
      <c r="L229" s="33" t="str">
        <f aca="false">IF(A229="","",(SUMIFS(Mouvements!$H$2:$H$5000,Mouvements!$D$2:$D$5000,A229,Mouvements!$C$2:$C$5000,"Sortie")-SUMIFS(Mouvements!$H$2:$H$5000,Mouvements!$D$2:$D$5000,A229,Mouvements!$C$2:$C$5000,"Retour"))/Listes!$J$3)</f>
        <v/>
      </c>
      <c r="M229" s="34" t="str">
        <f aca="false">IF(OR(A229="",L229=""),"",IF(L229&gt;0,E229/L229,""))</f>
        <v/>
      </c>
      <c r="N229" s="35" t="str">
        <f aca="false">IF(A229="","",Articles!H229)</f>
        <v/>
      </c>
      <c r="O229" s="36" t="str">
        <f aca="false">IF(A229="","",E229*N229)</f>
        <v/>
      </c>
      <c r="P229" s="17" t="str">
        <f aca="false">IF(A229="","",IF(E229&lt;0,"Stock négatif : un mouvement manque",IF(F229&lt;&gt;0,"Stock sur un autre emplacement","")))</f>
        <v/>
      </c>
    </row>
    <row r="230" customFormat="false" ht="15" hidden="false" customHeight="false" outlineLevel="0" collapsed="false">
      <c r="A230" s="16" t="str">
        <f aca="false">IF(Articles!A230="","",Articles!A230)</f>
        <v/>
      </c>
      <c r="B230" s="16" t="str">
        <f aca="false">IF(A230="","",Articles!B230)</f>
        <v/>
      </c>
      <c r="C230" s="17" t="str">
        <f aca="false">IF(A230="","",SUMIFS(Mouvements!$J$2:$J$5000,Mouvements!$D$2:$D$5000,A230,Mouvements!$F$2:$F$5000,C$4))</f>
        <v/>
      </c>
      <c r="D230" s="17" t="str">
        <f aca="false">IF(A230="","",SUMIFS(Mouvements!$J$2:$J$5000,Mouvements!$D$2:$D$5000,A230,Mouvements!$F$2:$F$5000,D$4))</f>
        <v/>
      </c>
      <c r="E230" s="31" t="str">
        <f aca="false">IF(A230="","",SUMIFS(Mouvements!$J$2:$J$5000,Mouvements!$D$2:$D$5000,A230))</f>
        <v/>
      </c>
      <c r="F230" s="17" t="str">
        <f aca="false">IF(A230="","",E230-C230-D230)</f>
        <v/>
      </c>
      <c r="G230" s="17" t="str">
        <f aca="false">IF(A230="","",SUMIFS(Commandes!$E$5:$E$1004,Commandes!$D$5:$D$1004,A230,Commandes!$G$5:$G$1004,"En cours"))</f>
        <v/>
      </c>
      <c r="H230" s="17" t="str">
        <f aca="false">IF(A230="","",E230+G230)</f>
        <v/>
      </c>
      <c r="I230" s="16" t="str">
        <f aca="false">IF(A230="","",Articles!F230)</f>
        <v/>
      </c>
      <c r="J230" s="32" t="str">
        <f aca="false">IF(A230="","",IF(E230&lt;=I230,IF(H230&lt;=I230,"Commander","Déjà commandé"),"OK"))</f>
        <v/>
      </c>
      <c r="K230" s="17" t="str">
        <f aca="false">IF(J230="Commander",Articles!G230,"")</f>
        <v/>
      </c>
      <c r="L230" s="33" t="str">
        <f aca="false">IF(A230="","",(SUMIFS(Mouvements!$H$2:$H$5000,Mouvements!$D$2:$D$5000,A230,Mouvements!$C$2:$C$5000,"Sortie")-SUMIFS(Mouvements!$H$2:$H$5000,Mouvements!$D$2:$D$5000,A230,Mouvements!$C$2:$C$5000,"Retour"))/Listes!$J$3)</f>
        <v/>
      </c>
      <c r="M230" s="34" t="str">
        <f aca="false">IF(OR(A230="",L230=""),"",IF(L230&gt;0,E230/L230,""))</f>
        <v/>
      </c>
      <c r="N230" s="35" t="str">
        <f aca="false">IF(A230="","",Articles!H230)</f>
        <v/>
      </c>
      <c r="O230" s="36" t="str">
        <f aca="false">IF(A230="","",E230*N230)</f>
        <v/>
      </c>
      <c r="P230" s="17" t="str">
        <f aca="false">IF(A230="","",IF(E230&lt;0,"Stock négatif : un mouvement manque",IF(F230&lt;&gt;0,"Stock sur un autre emplacement","")))</f>
        <v/>
      </c>
    </row>
    <row r="231" customFormat="false" ht="15" hidden="false" customHeight="false" outlineLevel="0" collapsed="false">
      <c r="A231" s="16" t="str">
        <f aca="false">IF(Articles!A231="","",Articles!A231)</f>
        <v/>
      </c>
      <c r="B231" s="16" t="str">
        <f aca="false">IF(A231="","",Articles!B231)</f>
        <v/>
      </c>
      <c r="C231" s="17" t="str">
        <f aca="false">IF(A231="","",SUMIFS(Mouvements!$J$2:$J$5000,Mouvements!$D$2:$D$5000,A231,Mouvements!$F$2:$F$5000,C$4))</f>
        <v/>
      </c>
      <c r="D231" s="17" t="str">
        <f aca="false">IF(A231="","",SUMIFS(Mouvements!$J$2:$J$5000,Mouvements!$D$2:$D$5000,A231,Mouvements!$F$2:$F$5000,D$4))</f>
        <v/>
      </c>
      <c r="E231" s="31" t="str">
        <f aca="false">IF(A231="","",SUMIFS(Mouvements!$J$2:$J$5000,Mouvements!$D$2:$D$5000,A231))</f>
        <v/>
      </c>
      <c r="F231" s="17" t="str">
        <f aca="false">IF(A231="","",E231-C231-D231)</f>
        <v/>
      </c>
      <c r="G231" s="17" t="str">
        <f aca="false">IF(A231="","",SUMIFS(Commandes!$E$5:$E$1004,Commandes!$D$5:$D$1004,A231,Commandes!$G$5:$G$1004,"En cours"))</f>
        <v/>
      </c>
      <c r="H231" s="17" t="str">
        <f aca="false">IF(A231="","",E231+G231)</f>
        <v/>
      </c>
      <c r="I231" s="16" t="str">
        <f aca="false">IF(A231="","",Articles!F231)</f>
        <v/>
      </c>
      <c r="J231" s="32" t="str">
        <f aca="false">IF(A231="","",IF(E231&lt;=I231,IF(H231&lt;=I231,"Commander","Déjà commandé"),"OK"))</f>
        <v/>
      </c>
      <c r="K231" s="17" t="str">
        <f aca="false">IF(J231="Commander",Articles!G231,"")</f>
        <v/>
      </c>
      <c r="L231" s="33" t="str">
        <f aca="false">IF(A231="","",(SUMIFS(Mouvements!$H$2:$H$5000,Mouvements!$D$2:$D$5000,A231,Mouvements!$C$2:$C$5000,"Sortie")-SUMIFS(Mouvements!$H$2:$H$5000,Mouvements!$D$2:$D$5000,A231,Mouvements!$C$2:$C$5000,"Retour"))/Listes!$J$3)</f>
        <v/>
      </c>
      <c r="M231" s="34" t="str">
        <f aca="false">IF(OR(A231="",L231=""),"",IF(L231&gt;0,E231/L231,""))</f>
        <v/>
      </c>
      <c r="N231" s="35" t="str">
        <f aca="false">IF(A231="","",Articles!H231)</f>
        <v/>
      </c>
      <c r="O231" s="36" t="str">
        <f aca="false">IF(A231="","",E231*N231)</f>
        <v/>
      </c>
      <c r="P231" s="17" t="str">
        <f aca="false">IF(A231="","",IF(E231&lt;0,"Stock négatif : un mouvement manque",IF(F231&lt;&gt;0,"Stock sur un autre emplacement","")))</f>
        <v/>
      </c>
    </row>
    <row r="232" customFormat="false" ht="15" hidden="false" customHeight="false" outlineLevel="0" collapsed="false">
      <c r="A232" s="16" t="str">
        <f aca="false">IF(Articles!A232="","",Articles!A232)</f>
        <v/>
      </c>
      <c r="B232" s="16" t="str">
        <f aca="false">IF(A232="","",Articles!B232)</f>
        <v/>
      </c>
      <c r="C232" s="17" t="str">
        <f aca="false">IF(A232="","",SUMIFS(Mouvements!$J$2:$J$5000,Mouvements!$D$2:$D$5000,A232,Mouvements!$F$2:$F$5000,C$4))</f>
        <v/>
      </c>
      <c r="D232" s="17" t="str">
        <f aca="false">IF(A232="","",SUMIFS(Mouvements!$J$2:$J$5000,Mouvements!$D$2:$D$5000,A232,Mouvements!$F$2:$F$5000,D$4))</f>
        <v/>
      </c>
      <c r="E232" s="31" t="str">
        <f aca="false">IF(A232="","",SUMIFS(Mouvements!$J$2:$J$5000,Mouvements!$D$2:$D$5000,A232))</f>
        <v/>
      </c>
      <c r="F232" s="17" t="str">
        <f aca="false">IF(A232="","",E232-C232-D232)</f>
        <v/>
      </c>
      <c r="G232" s="17" t="str">
        <f aca="false">IF(A232="","",SUMIFS(Commandes!$E$5:$E$1004,Commandes!$D$5:$D$1004,A232,Commandes!$G$5:$G$1004,"En cours"))</f>
        <v/>
      </c>
      <c r="H232" s="17" t="str">
        <f aca="false">IF(A232="","",E232+G232)</f>
        <v/>
      </c>
      <c r="I232" s="16" t="str">
        <f aca="false">IF(A232="","",Articles!F232)</f>
        <v/>
      </c>
      <c r="J232" s="32" t="str">
        <f aca="false">IF(A232="","",IF(E232&lt;=I232,IF(H232&lt;=I232,"Commander","Déjà commandé"),"OK"))</f>
        <v/>
      </c>
      <c r="K232" s="17" t="str">
        <f aca="false">IF(J232="Commander",Articles!G232,"")</f>
        <v/>
      </c>
      <c r="L232" s="33" t="str">
        <f aca="false">IF(A232="","",(SUMIFS(Mouvements!$H$2:$H$5000,Mouvements!$D$2:$D$5000,A232,Mouvements!$C$2:$C$5000,"Sortie")-SUMIFS(Mouvements!$H$2:$H$5000,Mouvements!$D$2:$D$5000,A232,Mouvements!$C$2:$C$5000,"Retour"))/Listes!$J$3)</f>
        <v/>
      </c>
      <c r="M232" s="34" t="str">
        <f aca="false">IF(OR(A232="",L232=""),"",IF(L232&gt;0,E232/L232,""))</f>
        <v/>
      </c>
      <c r="N232" s="35" t="str">
        <f aca="false">IF(A232="","",Articles!H232)</f>
        <v/>
      </c>
      <c r="O232" s="36" t="str">
        <f aca="false">IF(A232="","",E232*N232)</f>
        <v/>
      </c>
      <c r="P232" s="17" t="str">
        <f aca="false">IF(A232="","",IF(E232&lt;0,"Stock négatif : un mouvement manque",IF(F232&lt;&gt;0,"Stock sur un autre emplacement","")))</f>
        <v/>
      </c>
    </row>
    <row r="233" customFormat="false" ht="15" hidden="false" customHeight="false" outlineLevel="0" collapsed="false">
      <c r="A233" s="16" t="str">
        <f aca="false">IF(Articles!A233="","",Articles!A233)</f>
        <v/>
      </c>
      <c r="B233" s="16" t="str">
        <f aca="false">IF(A233="","",Articles!B233)</f>
        <v/>
      </c>
      <c r="C233" s="17" t="str">
        <f aca="false">IF(A233="","",SUMIFS(Mouvements!$J$2:$J$5000,Mouvements!$D$2:$D$5000,A233,Mouvements!$F$2:$F$5000,C$4))</f>
        <v/>
      </c>
      <c r="D233" s="17" t="str">
        <f aca="false">IF(A233="","",SUMIFS(Mouvements!$J$2:$J$5000,Mouvements!$D$2:$D$5000,A233,Mouvements!$F$2:$F$5000,D$4))</f>
        <v/>
      </c>
      <c r="E233" s="31" t="str">
        <f aca="false">IF(A233="","",SUMIFS(Mouvements!$J$2:$J$5000,Mouvements!$D$2:$D$5000,A233))</f>
        <v/>
      </c>
      <c r="F233" s="17" t="str">
        <f aca="false">IF(A233="","",E233-C233-D233)</f>
        <v/>
      </c>
      <c r="G233" s="17" t="str">
        <f aca="false">IF(A233="","",SUMIFS(Commandes!$E$5:$E$1004,Commandes!$D$5:$D$1004,A233,Commandes!$G$5:$G$1004,"En cours"))</f>
        <v/>
      </c>
      <c r="H233" s="17" t="str">
        <f aca="false">IF(A233="","",E233+G233)</f>
        <v/>
      </c>
      <c r="I233" s="16" t="str">
        <f aca="false">IF(A233="","",Articles!F233)</f>
        <v/>
      </c>
      <c r="J233" s="32" t="str">
        <f aca="false">IF(A233="","",IF(E233&lt;=I233,IF(H233&lt;=I233,"Commander","Déjà commandé"),"OK"))</f>
        <v/>
      </c>
      <c r="K233" s="17" t="str">
        <f aca="false">IF(J233="Commander",Articles!G233,"")</f>
        <v/>
      </c>
      <c r="L233" s="33" t="str">
        <f aca="false">IF(A233="","",(SUMIFS(Mouvements!$H$2:$H$5000,Mouvements!$D$2:$D$5000,A233,Mouvements!$C$2:$C$5000,"Sortie")-SUMIFS(Mouvements!$H$2:$H$5000,Mouvements!$D$2:$D$5000,A233,Mouvements!$C$2:$C$5000,"Retour"))/Listes!$J$3)</f>
        <v/>
      </c>
      <c r="M233" s="34" t="str">
        <f aca="false">IF(OR(A233="",L233=""),"",IF(L233&gt;0,E233/L233,""))</f>
        <v/>
      </c>
      <c r="N233" s="35" t="str">
        <f aca="false">IF(A233="","",Articles!H233)</f>
        <v/>
      </c>
      <c r="O233" s="36" t="str">
        <f aca="false">IF(A233="","",E233*N233)</f>
        <v/>
      </c>
      <c r="P233" s="17" t="str">
        <f aca="false">IF(A233="","",IF(E233&lt;0,"Stock négatif : un mouvement manque",IF(F233&lt;&gt;0,"Stock sur un autre emplacement","")))</f>
        <v/>
      </c>
    </row>
    <row r="234" customFormat="false" ht="15" hidden="false" customHeight="false" outlineLevel="0" collapsed="false">
      <c r="A234" s="16" t="str">
        <f aca="false">IF(Articles!A234="","",Articles!A234)</f>
        <v/>
      </c>
      <c r="B234" s="16" t="str">
        <f aca="false">IF(A234="","",Articles!B234)</f>
        <v/>
      </c>
      <c r="C234" s="17" t="str">
        <f aca="false">IF(A234="","",SUMIFS(Mouvements!$J$2:$J$5000,Mouvements!$D$2:$D$5000,A234,Mouvements!$F$2:$F$5000,C$4))</f>
        <v/>
      </c>
      <c r="D234" s="17" t="str">
        <f aca="false">IF(A234="","",SUMIFS(Mouvements!$J$2:$J$5000,Mouvements!$D$2:$D$5000,A234,Mouvements!$F$2:$F$5000,D$4))</f>
        <v/>
      </c>
      <c r="E234" s="31" t="str">
        <f aca="false">IF(A234="","",SUMIFS(Mouvements!$J$2:$J$5000,Mouvements!$D$2:$D$5000,A234))</f>
        <v/>
      </c>
      <c r="F234" s="17" t="str">
        <f aca="false">IF(A234="","",E234-C234-D234)</f>
        <v/>
      </c>
      <c r="G234" s="17" t="str">
        <f aca="false">IF(A234="","",SUMIFS(Commandes!$E$5:$E$1004,Commandes!$D$5:$D$1004,A234,Commandes!$G$5:$G$1004,"En cours"))</f>
        <v/>
      </c>
      <c r="H234" s="17" t="str">
        <f aca="false">IF(A234="","",E234+G234)</f>
        <v/>
      </c>
      <c r="I234" s="16" t="str">
        <f aca="false">IF(A234="","",Articles!F234)</f>
        <v/>
      </c>
      <c r="J234" s="32" t="str">
        <f aca="false">IF(A234="","",IF(E234&lt;=I234,IF(H234&lt;=I234,"Commander","Déjà commandé"),"OK"))</f>
        <v/>
      </c>
      <c r="K234" s="17" t="str">
        <f aca="false">IF(J234="Commander",Articles!G234,"")</f>
        <v/>
      </c>
      <c r="L234" s="33" t="str">
        <f aca="false">IF(A234="","",(SUMIFS(Mouvements!$H$2:$H$5000,Mouvements!$D$2:$D$5000,A234,Mouvements!$C$2:$C$5000,"Sortie")-SUMIFS(Mouvements!$H$2:$H$5000,Mouvements!$D$2:$D$5000,A234,Mouvements!$C$2:$C$5000,"Retour"))/Listes!$J$3)</f>
        <v/>
      </c>
      <c r="M234" s="34" t="str">
        <f aca="false">IF(OR(A234="",L234=""),"",IF(L234&gt;0,E234/L234,""))</f>
        <v/>
      </c>
      <c r="N234" s="35" t="str">
        <f aca="false">IF(A234="","",Articles!H234)</f>
        <v/>
      </c>
      <c r="O234" s="36" t="str">
        <f aca="false">IF(A234="","",E234*N234)</f>
        <v/>
      </c>
      <c r="P234" s="17" t="str">
        <f aca="false">IF(A234="","",IF(E234&lt;0,"Stock négatif : un mouvement manque",IF(F234&lt;&gt;0,"Stock sur un autre emplacement","")))</f>
        <v/>
      </c>
    </row>
    <row r="235" customFormat="false" ht="15" hidden="false" customHeight="false" outlineLevel="0" collapsed="false">
      <c r="A235" s="16" t="str">
        <f aca="false">IF(Articles!A235="","",Articles!A235)</f>
        <v/>
      </c>
      <c r="B235" s="16" t="str">
        <f aca="false">IF(A235="","",Articles!B235)</f>
        <v/>
      </c>
      <c r="C235" s="17" t="str">
        <f aca="false">IF(A235="","",SUMIFS(Mouvements!$J$2:$J$5000,Mouvements!$D$2:$D$5000,A235,Mouvements!$F$2:$F$5000,C$4))</f>
        <v/>
      </c>
      <c r="D235" s="17" t="str">
        <f aca="false">IF(A235="","",SUMIFS(Mouvements!$J$2:$J$5000,Mouvements!$D$2:$D$5000,A235,Mouvements!$F$2:$F$5000,D$4))</f>
        <v/>
      </c>
      <c r="E235" s="31" t="str">
        <f aca="false">IF(A235="","",SUMIFS(Mouvements!$J$2:$J$5000,Mouvements!$D$2:$D$5000,A235))</f>
        <v/>
      </c>
      <c r="F235" s="17" t="str">
        <f aca="false">IF(A235="","",E235-C235-D235)</f>
        <v/>
      </c>
      <c r="G235" s="17" t="str">
        <f aca="false">IF(A235="","",SUMIFS(Commandes!$E$5:$E$1004,Commandes!$D$5:$D$1004,A235,Commandes!$G$5:$G$1004,"En cours"))</f>
        <v/>
      </c>
      <c r="H235" s="17" t="str">
        <f aca="false">IF(A235="","",E235+G235)</f>
        <v/>
      </c>
      <c r="I235" s="16" t="str">
        <f aca="false">IF(A235="","",Articles!F235)</f>
        <v/>
      </c>
      <c r="J235" s="32" t="str">
        <f aca="false">IF(A235="","",IF(E235&lt;=I235,IF(H235&lt;=I235,"Commander","Déjà commandé"),"OK"))</f>
        <v/>
      </c>
      <c r="K235" s="17" t="str">
        <f aca="false">IF(J235="Commander",Articles!G235,"")</f>
        <v/>
      </c>
      <c r="L235" s="33" t="str">
        <f aca="false">IF(A235="","",(SUMIFS(Mouvements!$H$2:$H$5000,Mouvements!$D$2:$D$5000,A235,Mouvements!$C$2:$C$5000,"Sortie")-SUMIFS(Mouvements!$H$2:$H$5000,Mouvements!$D$2:$D$5000,A235,Mouvements!$C$2:$C$5000,"Retour"))/Listes!$J$3)</f>
        <v/>
      </c>
      <c r="M235" s="34" t="str">
        <f aca="false">IF(OR(A235="",L235=""),"",IF(L235&gt;0,E235/L235,""))</f>
        <v/>
      </c>
      <c r="N235" s="35" t="str">
        <f aca="false">IF(A235="","",Articles!H235)</f>
        <v/>
      </c>
      <c r="O235" s="36" t="str">
        <f aca="false">IF(A235="","",E235*N235)</f>
        <v/>
      </c>
      <c r="P235" s="17" t="str">
        <f aca="false">IF(A235="","",IF(E235&lt;0,"Stock négatif : un mouvement manque",IF(F235&lt;&gt;0,"Stock sur un autre emplacement","")))</f>
        <v/>
      </c>
    </row>
    <row r="236" customFormat="false" ht="15" hidden="false" customHeight="false" outlineLevel="0" collapsed="false">
      <c r="A236" s="16" t="str">
        <f aca="false">IF(Articles!A236="","",Articles!A236)</f>
        <v/>
      </c>
      <c r="B236" s="16" t="str">
        <f aca="false">IF(A236="","",Articles!B236)</f>
        <v/>
      </c>
      <c r="C236" s="17" t="str">
        <f aca="false">IF(A236="","",SUMIFS(Mouvements!$J$2:$J$5000,Mouvements!$D$2:$D$5000,A236,Mouvements!$F$2:$F$5000,C$4))</f>
        <v/>
      </c>
      <c r="D236" s="17" t="str">
        <f aca="false">IF(A236="","",SUMIFS(Mouvements!$J$2:$J$5000,Mouvements!$D$2:$D$5000,A236,Mouvements!$F$2:$F$5000,D$4))</f>
        <v/>
      </c>
      <c r="E236" s="31" t="str">
        <f aca="false">IF(A236="","",SUMIFS(Mouvements!$J$2:$J$5000,Mouvements!$D$2:$D$5000,A236))</f>
        <v/>
      </c>
      <c r="F236" s="17" t="str">
        <f aca="false">IF(A236="","",E236-C236-D236)</f>
        <v/>
      </c>
      <c r="G236" s="17" t="str">
        <f aca="false">IF(A236="","",SUMIFS(Commandes!$E$5:$E$1004,Commandes!$D$5:$D$1004,A236,Commandes!$G$5:$G$1004,"En cours"))</f>
        <v/>
      </c>
      <c r="H236" s="17" t="str">
        <f aca="false">IF(A236="","",E236+G236)</f>
        <v/>
      </c>
      <c r="I236" s="16" t="str">
        <f aca="false">IF(A236="","",Articles!F236)</f>
        <v/>
      </c>
      <c r="J236" s="32" t="str">
        <f aca="false">IF(A236="","",IF(E236&lt;=I236,IF(H236&lt;=I236,"Commander","Déjà commandé"),"OK"))</f>
        <v/>
      </c>
      <c r="K236" s="17" t="str">
        <f aca="false">IF(J236="Commander",Articles!G236,"")</f>
        <v/>
      </c>
      <c r="L236" s="33" t="str">
        <f aca="false">IF(A236="","",(SUMIFS(Mouvements!$H$2:$H$5000,Mouvements!$D$2:$D$5000,A236,Mouvements!$C$2:$C$5000,"Sortie")-SUMIFS(Mouvements!$H$2:$H$5000,Mouvements!$D$2:$D$5000,A236,Mouvements!$C$2:$C$5000,"Retour"))/Listes!$J$3)</f>
        <v/>
      </c>
      <c r="M236" s="34" t="str">
        <f aca="false">IF(OR(A236="",L236=""),"",IF(L236&gt;0,E236/L236,""))</f>
        <v/>
      </c>
      <c r="N236" s="35" t="str">
        <f aca="false">IF(A236="","",Articles!H236)</f>
        <v/>
      </c>
      <c r="O236" s="36" t="str">
        <f aca="false">IF(A236="","",E236*N236)</f>
        <v/>
      </c>
      <c r="P236" s="17" t="str">
        <f aca="false">IF(A236="","",IF(E236&lt;0,"Stock négatif : un mouvement manque",IF(F236&lt;&gt;0,"Stock sur un autre emplacement","")))</f>
        <v/>
      </c>
    </row>
    <row r="237" customFormat="false" ht="15" hidden="false" customHeight="false" outlineLevel="0" collapsed="false">
      <c r="A237" s="16" t="str">
        <f aca="false">IF(Articles!A237="","",Articles!A237)</f>
        <v/>
      </c>
      <c r="B237" s="16" t="str">
        <f aca="false">IF(A237="","",Articles!B237)</f>
        <v/>
      </c>
      <c r="C237" s="17" t="str">
        <f aca="false">IF(A237="","",SUMIFS(Mouvements!$J$2:$J$5000,Mouvements!$D$2:$D$5000,A237,Mouvements!$F$2:$F$5000,C$4))</f>
        <v/>
      </c>
      <c r="D237" s="17" t="str">
        <f aca="false">IF(A237="","",SUMIFS(Mouvements!$J$2:$J$5000,Mouvements!$D$2:$D$5000,A237,Mouvements!$F$2:$F$5000,D$4))</f>
        <v/>
      </c>
      <c r="E237" s="31" t="str">
        <f aca="false">IF(A237="","",SUMIFS(Mouvements!$J$2:$J$5000,Mouvements!$D$2:$D$5000,A237))</f>
        <v/>
      </c>
      <c r="F237" s="17" t="str">
        <f aca="false">IF(A237="","",E237-C237-D237)</f>
        <v/>
      </c>
      <c r="G237" s="17" t="str">
        <f aca="false">IF(A237="","",SUMIFS(Commandes!$E$5:$E$1004,Commandes!$D$5:$D$1004,A237,Commandes!$G$5:$G$1004,"En cours"))</f>
        <v/>
      </c>
      <c r="H237" s="17" t="str">
        <f aca="false">IF(A237="","",E237+G237)</f>
        <v/>
      </c>
      <c r="I237" s="16" t="str">
        <f aca="false">IF(A237="","",Articles!F237)</f>
        <v/>
      </c>
      <c r="J237" s="32" t="str">
        <f aca="false">IF(A237="","",IF(E237&lt;=I237,IF(H237&lt;=I237,"Commander","Déjà commandé"),"OK"))</f>
        <v/>
      </c>
      <c r="K237" s="17" t="str">
        <f aca="false">IF(J237="Commander",Articles!G237,"")</f>
        <v/>
      </c>
      <c r="L237" s="33" t="str">
        <f aca="false">IF(A237="","",(SUMIFS(Mouvements!$H$2:$H$5000,Mouvements!$D$2:$D$5000,A237,Mouvements!$C$2:$C$5000,"Sortie")-SUMIFS(Mouvements!$H$2:$H$5000,Mouvements!$D$2:$D$5000,A237,Mouvements!$C$2:$C$5000,"Retour"))/Listes!$J$3)</f>
        <v/>
      </c>
      <c r="M237" s="34" t="str">
        <f aca="false">IF(OR(A237="",L237=""),"",IF(L237&gt;0,E237/L237,""))</f>
        <v/>
      </c>
      <c r="N237" s="35" t="str">
        <f aca="false">IF(A237="","",Articles!H237)</f>
        <v/>
      </c>
      <c r="O237" s="36" t="str">
        <f aca="false">IF(A237="","",E237*N237)</f>
        <v/>
      </c>
      <c r="P237" s="17" t="str">
        <f aca="false">IF(A237="","",IF(E237&lt;0,"Stock négatif : un mouvement manque",IF(F237&lt;&gt;0,"Stock sur un autre emplacement","")))</f>
        <v/>
      </c>
    </row>
    <row r="238" customFormat="false" ht="15" hidden="false" customHeight="false" outlineLevel="0" collapsed="false">
      <c r="A238" s="16" t="str">
        <f aca="false">IF(Articles!A238="","",Articles!A238)</f>
        <v/>
      </c>
      <c r="B238" s="16" t="str">
        <f aca="false">IF(A238="","",Articles!B238)</f>
        <v/>
      </c>
      <c r="C238" s="17" t="str">
        <f aca="false">IF(A238="","",SUMIFS(Mouvements!$J$2:$J$5000,Mouvements!$D$2:$D$5000,A238,Mouvements!$F$2:$F$5000,C$4))</f>
        <v/>
      </c>
      <c r="D238" s="17" t="str">
        <f aca="false">IF(A238="","",SUMIFS(Mouvements!$J$2:$J$5000,Mouvements!$D$2:$D$5000,A238,Mouvements!$F$2:$F$5000,D$4))</f>
        <v/>
      </c>
      <c r="E238" s="31" t="str">
        <f aca="false">IF(A238="","",SUMIFS(Mouvements!$J$2:$J$5000,Mouvements!$D$2:$D$5000,A238))</f>
        <v/>
      </c>
      <c r="F238" s="17" t="str">
        <f aca="false">IF(A238="","",E238-C238-D238)</f>
        <v/>
      </c>
      <c r="G238" s="17" t="str">
        <f aca="false">IF(A238="","",SUMIFS(Commandes!$E$5:$E$1004,Commandes!$D$5:$D$1004,A238,Commandes!$G$5:$G$1004,"En cours"))</f>
        <v/>
      </c>
      <c r="H238" s="17" t="str">
        <f aca="false">IF(A238="","",E238+G238)</f>
        <v/>
      </c>
      <c r="I238" s="16" t="str">
        <f aca="false">IF(A238="","",Articles!F238)</f>
        <v/>
      </c>
      <c r="J238" s="32" t="str">
        <f aca="false">IF(A238="","",IF(E238&lt;=I238,IF(H238&lt;=I238,"Commander","Déjà commandé"),"OK"))</f>
        <v/>
      </c>
      <c r="K238" s="17" t="str">
        <f aca="false">IF(J238="Commander",Articles!G238,"")</f>
        <v/>
      </c>
      <c r="L238" s="33" t="str">
        <f aca="false">IF(A238="","",(SUMIFS(Mouvements!$H$2:$H$5000,Mouvements!$D$2:$D$5000,A238,Mouvements!$C$2:$C$5000,"Sortie")-SUMIFS(Mouvements!$H$2:$H$5000,Mouvements!$D$2:$D$5000,A238,Mouvements!$C$2:$C$5000,"Retour"))/Listes!$J$3)</f>
        <v/>
      </c>
      <c r="M238" s="34" t="str">
        <f aca="false">IF(OR(A238="",L238=""),"",IF(L238&gt;0,E238/L238,""))</f>
        <v/>
      </c>
      <c r="N238" s="35" t="str">
        <f aca="false">IF(A238="","",Articles!H238)</f>
        <v/>
      </c>
      <c r="O238" s="36" t="str">
        <f aca="false">IF(A238="","",E238*N238)</f>
        <v/>
      </c>
      <c r="P238" s="17" t="str">
        <f aca="false">IF(A238="","",IF(E238&lt;0,"Stock négatif : un mouvement manque",IF(F238&lt;&gt;0,"Stock sur un autre emplacement","")))</f>
        <v/>
      </c>
    </row>
    <row r="239" customFormat="false" ht="15" hidden="false" customHeight="false" outlineLevel="0" collapsed="false">
      <c r="A239" s="16" t="str">
        <f aca="false">IF(Articles!A239="","",Articles!A239)</f>
        <v/>
      </c>
      <c r="B239" s="16" t="str">
        <f aca="false">IF(A239="","",Articles!B239)</f>
        <v/>
      </c>
      <c r="C239" s="17" t="str">
        <f aca="false">IF(A239="","",SUMIFS(Mouvements!$J$2:$J$5000,Mouvements!$D$2:$D$5000,A239,Mouvements!$F$2:$F$5000,C$4))</f>
        <v/>
      </c>
      <c r="D239" s="17" t="str">
        <f aca="false">IF(A239="","",SUMIFS(Mouvements!$J$2:$J$5000,Mouvements!$D$2:$D$5000,A239,Mouvements!$F$2:$F$5000,D$4))</f>
        <v/>
      </c>
      <c r="E239" s="31" t="str">
        <f aca="false">IF(A239="","",SUMIFS(Mouvements!$J$2:$J$5000,Mouvements!$D$2:$D$5000,A239))</f>
        <v/>
      </c>
      <c r="F239" s="17" t="str">
        <f aca="false">IF(A239="","",E239-C239-D239)</f>
        <v/>
      </c>
      <c r="G239" s="17" t="str">
        <f aca="false">IF(A239="","",SUMIFS(Commandes!$E$5:$E$1004,Commandes!$D$5:$D$1004,A239,Commandes!$G$5:$G$1004,"En cours"))</f>
        <v/>
      </c>
      <c r="H239" s="17" t="str">
        <f aca="false">IF(A239="","",E239+G239)</f>
        <v/>
      </c>
      <c r="I239" s="16" t="str">
        <f aca="false">IF(A239="","",Articles!F239)</f>
        <v/>
      </c>
      <c r="J239" s="32" t="str">
        <f aca="false">IF(A239="","",IF(E239&lt;=I239,IF(H239&lt;=I239,"Commander","Déjà commandé"),"OK"))</f>
        <v/>
      </c>
      <c r="K239" s="17" t="str">
        <f aca="false">IF(J239="Commander",Articles!G239,"")</f>
        <v/>
      </c>
      <c r="L239" s="33" t="str">
        <f aca="false">IF(A239="","",(SUMIFS(Mouvements!$H$2:$H$5000,Mouvements!$D$2:$D$5000,A239,Mouvements!$C$2:$C$5000,"Sortie")-SUMIFS(Mouvements!$H$2:$H$5000,Mouvements!$D$2:$D$5000,A239,Mouvements!$C$2:$C$5000,"Retour"))/Listes!$J$3)</f>
        <v/>
      </c>
      <c r="M239" s="34" t="str">
        <f aca="false">IF(OR(A239="",L239=""),"",IF(L239&gt;0,E239/L239,""))</f>
        <v/>
      </c>
      <c r="N239" s="35" t="str">
        <f aca="false">IF(A239="","",Articles!H239)</f>
        <v/>
      </c>
      <c r="O239" s="36" t="str">
        <f aca="false">IF(A239="","",E239*N239)</f>
        <v/>
      </c>
      <c r="P239" s="17" t="str">
        <f aca="false">IF(A239="","",IF(E239&lt;0,"Stock négatif : un mouvement manque",IF(F239&lt;&gt;0,"Stock sur un autre emplacement","")))</f>
        <v/>
      </c>
    </row>
    <row r="240" customFormat="false" ht="15" hidden="false" customHeight="false" outlineLevel="0" collapsed="false">
      <c r="A240" s="16" t="str">
        <f aca="false">IF(Articles!A240="","",Articles!A240)</f>
        <v/>
      </c>
      <c r="B240" s="16" t="str">
        <f aca="false">IF(A240="","",Articles!B240)</f>
        <v/>
      </c>
      <c r="C240" s="17" t="str">
        <f aca="false">IF(A240="","",SUMIFS(Mouvements!$J$2:$J$5000,Mouvements!$D$2:$D$5000,A240,Mouvements!$F$2:$F$5000,C$4))</f>
        <v/>
      </c>
      <c r="D240" s="17" t="str">
        <f aca="false">IF(A240="","",SUMIFS(Mouvements!$J$2:$J$5000,Mouvements!$D$2:$D$5000,A240,Mouvements!$F$2:$F$5000,D$4))</f>
        <v/>
      </c>
      <c r="E240" s="31" t="str">
        <f aca="false">IF(A240="","",SUMIFS(Mouvements!$J$2:$J$5000,Mouvements!$D$2:$D$5000,A240))</f>
        <v/>
      </c>
      <c r="F240" s="17" t="str">
        <f aca="false">IF(A240="","",E240-C240-D240)</f>
        <v/>
      </c>
      <c r="G240" s="17" t="str">
        <f aca="false">IF(A240="","",SUMIFS(Commandes!$E$5:$E$1004,Commandes!$D$5:$D$1004,A240,Commandes!$G$5:$G$1004,"En cours"))</f>
        <v/>
      </c>
      <c r="H240" s="17" t="str">
        <f aca="false">IF(A240="","",E240+G240)</f>
        <v/>
      </c>
      <c r="I240" s="16" t="str">
        <f aca="false">IF(A240="","",Articles!F240)</f>
        <v/>
      </c>
      <c r="J240" s="32" t="str">
        <f aca="false">IF(A240="","",IF(E240&lt;=I240,IF(H240&lt;=I240,"Commander","Déjà commandé"),"OK"))</f>
        <v/>
      </c>
      <c r="K240" s="17" t="str">
        <f aca="false">IF(J240="Commander",Articles!G240,"")</f>
        <v/>
      </c>
      <c r="L240" s="33" t="str">
        <f aca="false">IF(A240="","",(SUMIFS(Mouvements!$H$2:$H$5000,Mouvements!$D$2:$D$5000,A240,Mouvements!$C$2:$C$5000,"Sortie")-SUMIFS(Mouvements!$H$2:$H$5000,Mouvements!$D$2:$D$5000,A240,Mouvements!$C$2:$C$5000,"Retour"))/Listes!$J$3)</f>
        <v/>
      </c>
      <c r="M240" s="34" t="str">
        <f aca="false">IF(OR(A240="",L240=""),"",IF(L240&gt;0,E240/L240,""))</f>
        <v/>
      </c>
      <c r="N240" s="35" t="str">
        <f aca="false">IF(A240="","",Articles!H240)</f>
        <v/>
      </c>
      <c r="O240" s="36" t="str">
        <f aca="false">IF(A240="","",E240*N240)</f>
        <v/>
      </c>
      <c r="P240" s="17" t="str">
        <f aca="false">IF(A240="","",IF(E240&lt;0,"Stock négatif : un mouvement manque",IF(F240&lt;&gt;0,"Stock sur un autre emplacement","")))</f>
        <v/>
      </c>
    </row>
    <row r="241" customFormat="false" ht="15" hidden="false" customHeight="false" outlineLevel="0" collapsed="false">
      <c r="A241" s="16" t="str">
        <f aca="false">IF(Articles!A241="","",Articles!A241)</f>
        <v/>
      </c>
      <c r="B241" s="16" t="str">
        <f aca="false">IF(A241="","",Articles!B241)</f>
        <v/>
      </c>
      <c r="C241" s="17" t="str">
        <f aca="false">IF(A241="","",SUMIFS(Mouvements!$J$2:$J$5000,Mouvements!$D$2:$D$5000,A241,Mouvements!$F$2:$F$5000,C$4))</f>
        <v/>
      </c>
      <c r="D241" s="17" t="str">
        <f aca="false">IF(A241="","",SUMIFS(Mouvements!$J$2:$J$5000,Mouvements!$D$2:$D$5000,A241,Mouvements!$F$2:$F$5000,D$4))</f>
        <v/>
      </c>
      <c r="E241" s="31" t="str">
        <f aca="false">IF(A241="","",SUMIFS(Mouvements!$J$2:$J$5000,Mouvements!$D$2:$D$5000,A241))</f>
        <v/>
      </c>
      <c r="F241" s="17" t="str">
        <f aca="false">IF(A241="","",E241-C241-D241)</f>
        <v/>
      </c>
      <c r="G241" s="17" t="str">
        <f aca="false">IF(A241="","",SUMIFS(Commandes!$E$5:$E$1004,Commandes!$D$5:$D$1004,A241,Commandes!$G$5:$G$1004,"En cours"))</f>
        <v/>
      </c>
      <c r="H241" s="17" t="str">
        <f aca="false">IF(A241="","",E241+G241)</f>
        <v/>
      </c>
      <c r="I241" s="16" t="str">
        <f aca="false">IF(A241="","",Articles!F241)</f>
        <v/>
      </c>
      <c r="J241" s="32" t="str">
        <f aca="false">IF(A241="","",IF(E241&lt;=I241,IF(H241&lt;=I241,"Commander","Déjà commandé"),"OK"))</f>
        <v/>
      </c>
      <c r="K241" s="17" t="str">
        <f aca="false">IF(J241="Commander",Articles!G241,"")</f>
        <v/>
      </c>
      <c r="L241" s="33" t="str">
        <f aca="false">IF(A241="","",(SUMIFS(Mouvements!$H$2:$H$5000,Mouvements!$D$2:$D$5000,A241,Mouvements!$C$2:$C$5000,"Sortie")-SUMIFS(Mouvements!$H$2:$H$5000,Mouvements!$D$2:$D$5000,A241,Mouvements!$C$2:$C$5000,"Retour"))/Listes!$J$3)</f>
        <v/>
      </c>
      <c r="M241" s="34" t="str">
        <f aca="false">IF(OR(A241="",L241=""),"",IF(L241&gt;0,E241/L241,""))</f>
        <v/>
      </c>
      <c r="N241" s="35" t="str">
        <f aca="false">IF(A241="","",Articles!H241)</f>
        <v/>
      </c>
      <c r="O241" s="36" t="str">
        <f aca="false">IF(A241="","",E241*N241)</f>
        <v/>
      </c>
      <c r="P241" s="17" t="str">
        <f aca="false">IF(A241="","",IF(E241&lt;0,"Stock négatif : un mouvement manque",IF(F241&lt;&gt;0,"Stock sur un autre emplacement","")))</f>
        <v/>
      </c>
    </row>
    <row r="242" customFormat="false" ht="15" hidden="false" customHeight="false" outlineLevel="0" collapsed="false">
      <c r="A242" s="16" t="str">
        <f aca="false">IF(Articles!A242="","",Articles!A242)</f>
        <v/>
      </c>
      <c r="B242" s="16" t="str">
        <f aca="false">IF(A242="","",Articles!B242)</f>
        <v/>
      </c>
      <c r="C242" s="17" t="str">
        <f aca="false">IF(A242="","",SUMIFS(Mouvements!$J$2:$J$5000,Mouvements!$D$2:$D$5000,A242,Mouvements!$F$2:$F$5000,C$4))</f>
        <v/>
      </c>
      <c r="D242" s="17" t="str">
        <f aca="false">IF(A242="","",SUMIFS(Mouvements!$J$2:$J$5000,Mouvements!$D$2:$D$5000,A242,Mouvements!$F$2:$F$5000,D$4))</f>
        <v/>
      </c>
      <c r="E242" s="31" t="str">
        <f aca="false">IF(A242="","",SUMIFS(Mouvements!$J$2:$J$5000,Mouvements!$D$2:$D$5000,A242))</f>
        <v/>
      </c>
      <c r="F242" s="17" t="str">
        <f aca="false">IF(A242="","",E242-C242-D242)</f>
        <v/>
      </c>
      <c r="G242" s="17" t="str">
        <f aca="false">IF(A242="","",SUMIFS(Commandes!$E$5:$E$1004,Commandes!$D$5:$D$1004,A242,Commandes!$G$5:$G$1004,"En cours"))</f>
        <v/>
      </c>
      <c r="H242" s="17" t="str">
        <f aca="false">IF(A242="","",E242+G242)</f>
        <v/>
      </c>
      <c r="I242" s="16" t="str">
        <f aca="false">IF(A242="","",Articles!F242)</f>
        <v/>
      </c>
      <c r="J242" s="32" t="str">
        <f aca="false">IF(A242="","",IF(E242&lt;=I242,IF(H242&lt;=I242,"Commander","Déjà commandé"),"OK"))</f>
        <v/>
      </c>
      <c r="K242" s="17" t="str">
        <f aca="false">IF(J242="Commander",Articles!G242,"")</f>
        <v/>
      </c>
      <c r="L242" s="33" t="str">
        <f aca="false">IF(A242="","",(SUMIFS(Mouvements!$H$2:$H$5000,Mouvements!$D$2:$D$5000,A242,Mouvements!$C$2:$C$5000,"Sortie")-SUMIFS(Mouvements!$H$2:$H$5000,Mouvements!$D$2:$D$5000,A242,Mouvements!$C$2:$C$5000,"Retour"))/Listes!$J$3)</f>
        <v/>
      </c>
      <c r="M242" s="34" t="str">
        <f aca="false">IF(OR(A242="",L242=""),"",IF(L242&gt;0,E242/L242,""))</f>
        <v/>
      </c>
      <c r="N242" s="35" t="str">
        <f aca="false">IF(A242="","",Articles!H242)</f>
        <v/>
      </c>
      <c r="O242" s="36" t="str">
        <f aca="false">IF(A242="","",E242*N242)</f>
        <v/>
      </c>
      <c r="P242" s="17" t="str">
        <f aca="false">IF(A242="","",IF(E242&lt;0,"Stock négatif : un mouvement manque",IF(F242&lt;&gt;0,"Stock sur un autre emplacement","")))</f>
        <v/>
      </c>
    </row>
    <row r="243" customFormat="false" ht="15" hidden="false" customHeight="false" outlineLevel="0" collapsed="false">
      <c r="A243" s="16" t="str">
        <f aca="false">IF(Articles!A243="","",Articles!A243)</f>
        <v/>
      </c>
      <c r="B243" s="16" t="str">
        <f aca="false">IF(A243="","",Articles!B243)</f>
        <v/>
      </c>
      <c r="C243" s="17" t="str">
        <f aca="false">IF(A243="","",SUMIFS(Mouvements!$J$2:$J$5000,Mouvements!$D$2:$D$5000,A243,Mouvements!$F$2:$F$5000,C$4))</f>
        <v/>
      </c>
      <c r="D243" s="17" t="str">
        <f aca="false">IF(A243="","",SUMIFS(Mouvements!$J$2:$J$5000,Mouvements!$D$2:$D$5000,A243,Mouvements!$F$2:$F$5000,D$4))</f>
        <v/>
      </c>
      <c r="E243" s="31" t="str">
        <f aca="false">IF(A243="","",SUMIFS(Mouvements!$J$2:$J$5000,Mouvements!$D$2:$D$5000,A243))</f>
        <v/>
      </c>
      <c r="F243" s="17" t="str">
        <f aca="false">IF(A243="","",E243-C243-D243)</f>
        <v/>
      </c>
      <c r="G243" s="17" t="str">
        <f aca="false">IF(A243="","",SUMIFS(Commandes!$E$5:$E$1004,Commandes!$D$5:$D$1004,A243,Commandes!$G$5:$G$1004,"En cours"))</f>
        <v/>
      </c>
      <c r="H243" s="17" t="str">
        <f aca="false">IF(A243="","",E243+G243)</f>
        <v/>
      </c>
      <c r="I243" s="16" t="str">
        <f aca="false">IF(A243="","",Articles!F243)</f>
        <v/>
      </c>
      <c r="J243" s="32" t="str">
        <f aca="false">IF(A243="","",IF(E243&lt;=I243,IF(H243&lt;=I243,"Commander","Déjà commandé"),"OK"))</f>
        <v/>
      </c>
      <c r="K243" s="17" t="str">
        <f aca="false">IF(J243="Commander",Articles!G243,"")</f>
        <v/>
      </c>
      <c r="L243" s="33" t="str">
        <f aca="false">IF(A243="","",(SUMIFS(Mouvements!$H$2:$H$5000,Mouvements!$D$2:$D$5000,A243,Mouvements!$C$2:$C$5000,"Sortie")-SUMIFS(Mouvements!$H$2:$H$5000,Mouvements!$D$2:$D$5000,A243,Mouvements!$C$2:$C$5000,"Retour"))/Listes!$J$3)</f>
        <v/>
      </c>
      <c r="M243" s="34" t="str">
        <f aca="false">IF(OR(A243="",L243=""),"",IF(L243&gt;0,E243/L243,""))</f>
        <v/>
      </c>
      <c r="N243" s="35" t="str">
        <f aca="false">IF(A243="","",Articles!H243)</f>
        <v/>
      </c>
      <c r="O243" s="36" t="str">
        <f aca="false">IF(A243="","",E243*N243)</f>
        <v/>
      </c>
      <c r="P243" s="17" t="str">
        <f aca="false">IF(A243="","",IF(E243&lt;0,"Stock négatif : un mouvement manque",IF(F243&lt;&gt;0,"Stock sur un autre emplacement","")))</f>
        <v/>
      </c>
    </row>
    <row r="244" customFormat="false" ht="15" hidden="false" customHeight="false" outlineLevel="0" collapsed="false">
      <c r="A244" s="16" t="str">
        <f aca="false">IF(Articles!A244="","",Articles!A244)</f>
        <v/>
      </c>
      <c r="B244" s="16" t="str">
        <f aca="false">IF(A244="","",Articles!B244)</f>
        <v/>
      </c>
      <c r="C244" s="17" t="str">
        <f aca="false">IF(A244="","",SUMIFS(Mouvements!$J$2:$J$5000,Mouvements!$D$2:$D$5000,A244,Mouvements!$F$2:$F$5000,C$4))</f>
        <v/>
      </c>
      <c r="D244" s="17" t="str">
        <f aca="false">IF(A244="","",SUMIFS(Mouvements!$J$2:$J$5000,Mouvements!$D$2:$D$5000,A244,Mouvements!$F$2:$F$5000,D$4))</f>
        <v/>
      </c>
      <c r="E244" s="31" t="str">
        <f aca="false">IF(A244="","",SUMIFS(Mouvements!$J$2:$J$5000,Mouvements!$D$2:$D$5000,A244))</f>
        <v/>
      </c>
      <c r="F244" s="17" t="str">
        <f aca="false">IF(A244="","",E244-C244-D244)</f>
        <v/>
      </c>
      <c r="G244" s="17" t="str">
        <f aca="false">IF(A244="","",SUMIFS(Commandes!$E$5:$E$1004,Commandes!$D$5:$D$1004,A244,Commandes!$G$5:$G$1004,"En cours"))</f>
        <v/>
      </c>
      <c r="H244" s="17" t="str">
        <f aca="false">IF(A244="","",E244+G244)</f>
        <v/>
      </c>
      <c r="I244" s="16" t="str">
        <f aca="false">IF(A244="","",Articles!F244)</f>
        <v/>
      </c>
      <c r="J244" s="32" t="str">
        <f aca="false">IF(A244="","",IF(E244&lt;=I244,IF(H244&lt;=I244,"Commander","Déjà commandé"),"OK"))</f>
        <v/>
      </c>
      <c r="K244" s="17" t="str">
        <f aca="false">IF(J244="Commander",Articles!G244,"")</f>
        <v/>
      </c>
      <c r="L244" s="33" t="str">
        <f aca="false">IF(A244="","",(SUMIFS(Mouvements!$H$2:$H$5000,Mouvements!$D$2:$D$5000,A244,Mouvements!$C$2:$C$5000,"Sortie")-SUMIFS(Mouvements!$H$2:$H$5000,Mouvements!$D$2:$D$5000,A244,Mouvements!$C$2:$C$5000,"Retour"))/Listes!$J$3)</f>
        <v/>
      </c>
      <c r="M244" s="34" t="str">
        <f aca="false">IF(OR(A244="",L244=""),"",IF(L244&gt;0,E244/L244,""))</f>
        <v/>
      </c>
      <c r="N244" s="35" t="str">
        <f aca="false">IF(A244="","",Articles!H244)</f>
        <v/>
      </c>
      <c r="O244" s="36" t="str">
        <f aca="false">IF(A244="","",E244*N244)</f>
        <v/>
      </c>
      <c r="P244" s="17" t="str">
        <f aca="false">IF(A244="","",IF(E244&lt;0,"Stock négatif : un mouvement manque",IF(F244&lt;&gt;0,"Stock sur un autre emplacement","")))</f>
        <v/>
      </c>
    </row>
    <row r="245" customFormat="false" ht="15" hidden="false" customHeight="false" outlineLevel="0" collapsed="false">
      <c r="A245" s="16" t="str">
        <f aca="false">IF(Articles!A245="","",Articles!A245)</f>
        <v/>
      </c>
      <c r="B245" s="16" t="str">
        <f aca="false">IF(A245="","",Articles!B245)</f>
        <v/>
      </c>
      <c r="C245" s="17" t="str">
        <f aca="false">IF(A245="","",SUMIFS(Mouvements!$J$2:$J$5000,Mouvements!$D$2:$D$5000,A245,Mouvements!$F$2:$F$5000,C$4))</f>
        <v/>
      </c>
      <c r="D245" s="17" t="str">
        <f aca="false">IF(A245="","",SUMIFS(Mouvements!$J$2:$J$5000,Mouvements!$D$2:$D$5000,A245,Mouvements!$F$2:$F$5000,D$4))</f>
        <v/>
      </c>
      <c r="E245" s="31" t="str">
        <f aca="false">IF(A245="","",SUMIFS(Mouvements!$J$2:$J$5000,Mouvements!$D$2:$D$5000,A245))</f>
        <v/>
      </c>
      <c r="F245" s="17" t="str">
        <f aca="false">IF(A245="","",E245-C245-D245)</f>
        <v/>
      </c>
      <c r="G245" s="17" t="str">
        <f aca="false">IF(A245="","",SUMIFS(Commandes!$E$5:$E$1004,Commandes!$D$5:$D$1004,A245,Commandes!$G$5:$G$1004,"En cours"))</f>
        <v/>
      </c>
      <c r="H245" s="17" t="str">
        <f aca="false">IF(A245="","",E245+G245)</f>
        <v/>
      </c>
      <c r="I245" s="16" t="str">
        <f aca="false">IF(A245="","",Articles!F245)</f>
        <v/>
      </c>
      <c r="J245" s="32" t="str">
        <f aca="false">IF(A245="","",IF(E245&lt;=I245,IF(H245&lt;=I245,"Commander","Déjà commandé"),"OK"))</f>
        <v/>
      </c>
      <c r="K245" s="17" t="str">
        <f aca="false">IF(J245="Commander",Articles!G245,"")</f>
        <v/>
      </c>
      <c r="L245" s="33" t="str">
        <f aca="false">IF(A245="","",(SUMIFS(Mouvements!$H$2:$H$5000,Mouvements!$D$2:$D$5000,A245,Mouvements!$C$2:$C$5000,"Sortie")-SUMIFS(Mouvements!$H$2:$H$5000,Mouvements!$D$2:$D$5000,A245,Mouvements!$C$2:$C$5000,"Retour"))/Listes!$J$3)</f>
        <v/>
      </c>
      <c r="M245" s="34" t="str">
        <f aca="false">IF(OR(A245="",L245=""),"",IF(L245&gt;0,E245/L245,""))</f>
        <v/>
      </c>
      <c r="N245" s="35" t="str">
        <f aca="false">IF(A245="","",Articles!H245)</f>
        <v/>
      </c>
      <c r="O245" s="36" t="str">
        <f aca="false">IF(A245="","",E245*N245)</f>
        <v/>
      </c>
      <c r="P245" s="17" t="str">
        <f aca="false">IF(A245="","",IF(E245&lt;0,"Stock négatif : un mouvement manque",IF(F245&lt;&gt;0,"Stock sur un autre emplacement","")))</f>
        <v/>
      </c>
    </row>
    <row r="246" customFormat="false" ht="15" hidden="false" customHeight="false" outlineLevel="0" collapsed="false">
      <c r="A246" s="16" t="str">
        <f aca="false">IF(Articles!A246="","",Articles!A246)</f>
        <v/>
      </c>
      <c r="B246" s="16" t="str">
        <f aca="false">IF(A246="","",Articles!B246)</f>
        <v/>
      </c>
      <c r="C246" s="17" t="str">
        <f aca="false">IF(A246="","",SUMIFS(Mouvements!$J$2:$J$5000,Mouvements!$D$2:$D$5000,A246,Mouvements!$F$2:$F$5000,C$4))</f>
        <v/>
      </c>
      <c r="D246" s="17" t="str">
        <f aca="false">IF(A246="","",SUMIFS(Mouvements!$J$2:$J$5000,Mouvements!$D$2:$D$5000,A246,Mouvements!$F$2:$F$5000,D$4))</f>
        <v/>
      </c>
      <c r="E246" s="31" t="str">
        <f aca="false">IF(A246="","",SUMIFS(Mouvements!$J$2:$J$5000,Mouvements!$D$2:$D$5000,A246))</f>
        <v/>
      </c>
      <c r="F246" s="17" t="str">
        <f aca="false">IF(A246="","",E246-C246-D246)</f>
        <v/>
      </c>
      <c r="G246" s="17" t="str">
        <f aca="false">IF(A246="","",SUMIFS(Commandes!$E$5:$E$1004,Commandes!$D$5:$D$1004,A246,Commandes!$G$5:$G$1004,"En cours"))</f>
        <v/>
      </c>
      <c r="H246" s="17" t="str">
        <f aca="false">IF(A246="","",E246+G246)</f>
        <v/>
      </c>
      <c r="I246" s="16" t="str">
        <f aca="false">IF(A246="","",Articles!F246)</f>
        <v/>
      </c>
      <c r="J246" s="32" t="str">
        <f aca="false">IF(A246="","",IF(E246&lt;=I246,IF(H246&lt;=I246,"Commander","Déjà commandé"),"OK"))</f>
        <v/>
      </c>
      <c r="K246" s="17" t="str">
        <f aca="false">IF(J246="Commander",Articles!G246,"")</f>
        <v/>
      </c>
      <c r="L246" s="33" t="str">
        <f aca="false">IF(A246="","",(SUMIFS(Mouvements!$H$2:$H$5000,Mouvements!$D$2:$D$5000,A246,Mouvements!$C$2:$C$5000,"Sortie")-SUMIFS(Mouvements!$H$2:$H$5000,Mouvements!$D$2:$D$5000,A246,Mouvements!$C$2:$C$5000,"Retour"))/Listes!$J$3)</f>
        <v/>
      </c>
      <c r="M246" s="34" t="str">
        <f aca="false">IF(OR(A246="",L246=""),"",IF(L246&gt;0,E246/L246,""))</f>
        <v/>
      </c>
      <c r="N246" s="35" t="str">
        <f aca="false">IF(A246="","",Articles!H246)</f>
        <v/>
      </c>
      <c r="O246" s="36" t="str">
        <f aca="false">IF(A246="","",E246*N246)</f>
        <v/>
      </c>
      <c r="P246" s="17" t="str">
        <f aca="false">IF(A246="","",IF(E246&lt;0,"Stock négatif : un mouvement manque",IF(F246&lt;&gt;0,"Stock sur un autre emplacement","")))</f>
        <v/>
      </c>
    </row>
    <row r="247" customFormat="false" ht="15" hidden="false" customHeight="false" outlineLevel="0" collapsed="false">
      <c r="A247" s="16" t="str">
        <f aca="false">IF(Articles!A247="","",Articles!A247)</f>
        <v/>
      </c>
      <c r="B247" s="16" t="str">
        <f aca="false">IF(A247="","",Articles!B247)</f>
        <v/>
      </c>
      <c r="C247" s="17" t="str">
        <f aca="false">IF(A247="","",SUMIFS(Mouvements!$J$2:$J$5000,Mouvements!$D$2:$D$5000,A247,Mouvements!$F$2:$F$5000,C$4))</f>
        <v/>
      </c>
      <c r="D247" s="17" t="str">
        <f aca="false">IF(A247="","",SUMIFS(Mouvements!$J$2:$J$5000,Mouvements!$D$2:$D$5000,A247,Mouvements!$F$2:$F$5000,D$4))</f>
        <v/>
      </c>
      <c r="E247" s="31" t="str">
        <f aca="false">IF(A247="","",SUMIFS(Mouvements!$J$2:$J$5000,Mouvements!$D$2:$D$5000,A247))</f>
        <v/>
      </c>
      <c r="F247" s="17" t="str">
        <f aca="false">IF(A247="","",E247-C247-D247)</f>
        <v/>
      </c>
      <c r="G247" s="17" t="str">
        <f aca="false">IF(A247="","",SUMIFS(Commandes!$E$5:$E$1004,Commandes!$D$5:$D$1004,A247,Commandes!$G$5:$G$1004,"En cours"))</f>
        <v/>
      </c>
      <c r="H247" s="17" t="str">
        <f aca="false">IF(A247="","",E247+G247)</f>
        <v/>
      </c>
      <c r="I247" s="16" t="str">
        <f aca="false">IF(A247="","",Articles!F247)</f>
        <v/>
      </c>
      <c r="J247" s="32" t="str">
        <f aca="false">IF(A247="","",IF(E247&lt;=I247,IF(H247&lt;=I247,"Commander","Déjà commandé"),"OK"))</f>
        <v/>
      </c>
      <c r="K247" s="17" t="str">
        <f aca="false">IF(J247="Commander",Articles!G247,"")</f>
        <v/>
      </c>
      <c r="L247" s="33" t="str">
        <f aca="false">IF(A247="","",(SUMIFS(Mouvements!$H$2:$H$5000,Mouvements!$D$2:$D$5000,A247,Mouvements!$C$2:$C$5000,"Sortie")-SUMIFS(Mouvements!$H$2:$H$5000,Mouvements!$D$2:$D$5000,A247,Mouvements!$C$2:$C$5000,"Retour"))/Listes!$J$3)</f>
        <v/>
      </c>
      <c r="M247" s="34" t="str">
        <f aca="false">IF(OR(A247="",L247=""),"",IF(L247&gt;0,E247/L247,""))</f>
        <v/>
      </c>
      <c r="N247" s="35" t="str">
        <f aca="false">IF(A247="","",Articles!H247)</f>
        <v/>
      </c>
      <c r="O247" s="36" t="str">
        <f aca="false">IF(A247="","",E247*N247)</f>
        <v/>
      </c>
      <c r="P247" s="17" t="str">
        <f aca="false">IF(A247="","",IF(E247&lt;0,"Stock négatif : un mouvement manque",IF(F247&lt;&gt;0,"Stock sur un autre emplacement","")))</f>
        <v/>
      </c>
    </row>
    <row r="248" customFormat="false" ht="15" hidden="false" customHeight="false" outlineLevel="0" collapsed="false">
      <c r="A248" s="16" t="str">
        <f aca="false">IF(Articles!A248="","",Articles!A248)</f>
        <v/>
      </c>
      <c r="B248" s="16" t="str">
        <f aca="false">IF(A248="","",Articles!B248)</f>
        <v/>
      </c>
      <c r="C248" s="17" t="str">
        <f aca="false">IF(A248="","",SUMIFS(Mouvements!$J$2:$J$5000,Mouvements!$D$2:$D$5000,A248,Mouvements!$F$2:$F$5000,C$4))</f>
        <v/>
      </c>
      <c r="D248" s="17" t="str">
        <f aca="false">IF(A248="","",SUMIFS(Mouvements!$J$2:$J$5000,Mouvements!$D$2:$D$5000,A248,Mouvements!$F$2:$F$5000,D$4))</f>
        <v/>
      </c>
      <c r="E248" s="31" t="str">
        <f aca="false">IF(A248="","",SUMIFS(Mouvements!$J$2:$J$5000,Mouvements!$D$2:$D$5000,A248))</f>
        <v/>
      </c>
      <c r="F248" s="17" t="str">
        <f aca="false">IF(A248="","",E248-C248-D248)</f>
        <v/>
      </c>
      <c r="G248" s="17" t="str">
        <f aca="false">IF(A248="","",SUMIFS(Commandes!$E$5:$E$1004,Commandes!$D$5:$D$1004,A248,Commandes!$G$5:$G$1004,"En cours"))</f>
        <v/>
      </c>
      <c r="H248" s="17" t="str">
        <f aca="false">IF(A248="","",E248+G248)</f>
        <v/>
      </c>
      <c r="I248" s="16" t="str">
        <f aca="false">IF(A248="","",Articles!F248)</f>
        <v/>
      </c>
      <c r="J248" s="32" t="str">
        <f aca="false">IF(A248="","",IF(E248&lt;=I248,IF(H248&lt;=I248,"Commander","Déjà commandé"),"OK"))</f>
        <v/>
      </c>
      <c r="K248" s="17" t="str">
        <f aca="false">IF(J248="Commander",Articles!G248,"")</f>
        <v/>
      </c>
      <c r="L248" s="33" t="str">
        <f aca="false">IF(A248="","",(SUMIFS(Mouvements!$H$2:$H$5000,Mouvements!$D$2:$D$5000,A248,Mouvements!$C$2:$C$5000,"Sortie")-SUMIFS(Mouvements!$H$2:$H$5000,Mouvements!$D$2:$D$5000,A248,Mouvements!$C$2:$C$5000,"Retour"))/Listes!$J$3)</f>
        <v/>
      </c>
      <c r="M248" s="34" t="str">
        <f aca="false">IF(OR(A248="",L248=""),"",IF(L248&gt;0,E248/L248,""))</f>
        <v/>
      </c>
      <c r="N248" s="35" t="str">
        <f aca="false">IF(A248="","",Articles!H248)</f>
        <v/>
      </c>
      <c r="O248" s="36" t="str">
        <f aca="false">IF(A248="","",E248*N248)</f>
        <v/>
      </c>
      <c r="P248" s="17" t="str">
        <f aca="false">IF(A248="","",IF(E248&lt;0,"Stock négatif : un mouvement manque",IF(F248&lt;&gt;0,"Stock sur un autre emplacement","")))</f>
        <v/>
      </c>
    </row>
    <row r="249" customFormat="false" ht="15" hidden="false" customHeight="false" outlineLevel="0" collapsed="false">
      <c r="A249" s="16" t="str">
        <f aca="false">IF(Articles!A249="","",Articles!A249)</f>
        <v/>
      </c>
      <c r="B249" s="16" t="str">
        <f aca="false">IF(A249="","",Articles!B249)</f>
        <v/>
      </c>
      <c r="C249" s="17" t="str">
        <f aca="false">IF(A249="","",SUMIFS(Mouvements!$J$2:$J$5000,Mouvements!$D$2:$D$5000,A249,Mouvements!$F$2:$F$5000,C$4))</f>
        <v/>
      </c>
      <c r="D249" s="17" t="str">
        <f aca="false">IF(A249="","",SUMIFS(Mouvements!$J$2:$J$5000,Mouvements!$D$2:$D$5000,A249,Mouvements!$F$2:$F$5000,D$4))</f>
        <v/>
      </c>
      <c r="E249" s="31" t="str">
        <f aca="false">IF(A249="","",SUMIFS(Mouvements!$J$2:$J$5000,Mouvements!$D$2:$D$5000,A249))</f>
        <v/>
      </c>
      <c r="F249" s="17" t="str">
        <f aca="false">IF(A249="","",E249-C249-D249)</f>
        <v/>
      </c>
      <c r="G249" s="17" t="str">
        <f aca="false">IF(A249="","",SUMIFS(Commandes!$E$5:$E$1004,Commandes!$D$5:$D$1004,A249,Commandes!$G$5:$G$1004,"En cours"))</f>
        <v/>
      </c>
      <c r="H249" s="17" t="str">
        <f aca="false">IF(A249="","",E249+G249)</f>
        <v/>
      </c>
      <c r="I249" s="16" t="str">
        <f aca="false">IF(A249="","",Articles!F249)</f>
        <v/>
      </c>
      <c r="J249" s="32" t="str">
        <f aca="false">IF(A249="","",IF(E249&lt;=I249,IF(H249&lt;=I249,"Commander","Déjà commandé"),"OK"))</f>
        <v/>
      </c>
      <c r="K249" s="17" t="str">
        <f aca="false">IF(J249="Commander",Articles!G249,"")</f>
        <v/>
      </c>
      <c r="L249" s="33" t="str">
        <f aca="false">IF(A249="","",(SUMIFS(Mouvements!$H$2:$H$5000,Mouvements!$D$2:$D$5000,A249,Mouvements!$C$2:$C$5000,"Sortie")-SUMIFS(Mouvements!$H$2:$H$5000,Mouvements!$D$2:$D$5000,A249,Mouvements!$C$2:$C$5000,"Retour"))/Listes!$J$3)</f>
        <v/>
      </c>
      <c r="M249" s="34" t="str">
        <f aca="false">IF(OR(A249="",L249=""),"",IF(L249&gt;0,E249/L249,""))</f>
        <v/>
      </c>
      <c r="N249" s="35" t="str">
        <f aca="false">IF(A249="","",Articles!H249)</f>
        <v/>
      </c>
      <c r="O249" s="36" t="str">
        <f aca="false">IF(A249="","",E249*N249)</f>
        <v/>
      </c>
      <c r="P249" s="17" t="str">
        <f aca="false">IF(A249="","",IF(E249&lt;0,"Stock négatif : un mouvement manque",IF(F249&lt;&gt;0,"Stock sur un autre emplacement","")))</f>
        <v/>
      </c>
    </row>
    <row r="250" customFormat="false" ht="15" hidden="false" customHeight="false" outlineLevel="0" collapsed="false">
      <c r="A250" s="16" t="str">
        <f aca="false">IF(Articles!A250="","",Articles!A250)</f>
        <v/>
      </c>
      <c r="B250" s="16" t="str">
        <f aca="false">IF(A250="","",Articles!B250)</f>
        <v/>
      </c>
      <c r="C250" s="17" t="str">
        <f aca="false">IF(A250="","",SUMIFS(Mouvements!$J$2:$J$5000,Mouvements!$D$2:$D$5000,A250,Mouvements!$F$2:$F$5000,C$4))</f>
        <v/>
      </c>
      <c r="D250" s="17" t="str">
        <f aca="false">IF(A250="","",SUMIFS(Mouvements!$J$2:$J$5000,Mouvements!$D$2:$D$5000,A250,Mouvements!$F$2:$F$5000,D$4))</f>
        <v/>
      </c>
      <c r="E250" s="31" t="str">
        <f aca="false">IF(A250="","",SUMIFS(Mouvements!$J$2:$J$5000,Mouvements!$D$2:$D$5000,A250))</f>
        <v/>
      </c>
      <c r="F250" s="17" t="str">
        <f aca="false">IF(A250="","",E250-C250-D250)</f>
        <v/>
      </c>
      <c r="G250" s="17" t="str">
        <f aca="false">IF(A250="","",SUMIFS(Commandes!$E$5:$E$1004,Commandes!$D$5:$D$1004,A250,Commandes!$G$5:$G$1004,"En cours"))</f>
        <v/>
      </c>
      <c r="H250" s="17" t="str">
        <f aca="false">IF(A250="","",E250+G250)</f>
        <v/>
      </c>
      <c r="I250" s="16" t="str">
        <f aca="false">IF(A250="","",Articles!F250)</f>
        <v/>
      </c>
      <c r="J250" s="32" t="str">
        <f aca="false">IF(A250="","",IF(E250&lt;=I250,IF(H250&lt;=I250,"Commander","Déjà commandé"),"OK"))</f>
        <v/>
      </c>
      <c r="K250" s="17" t="str">
        <f aca="false">IF(J250="Commander",Articles!G250,"")</f>
        <v/>
      </c>
      <c r="L250" s="33" t="str">
        <f aca="false">IF(A250="","",(SUMIFS(Mouvements!$H$2:$H$5000,Mouvements!$D$2:$D$5000,A250,Mouvements!$C$2:$C$5000,"Sortie")-SUMIFS(Mouvements!$H$2:$H$5000,Mouvements!$D$2:$D$5000,A250,Mouvements!$C$2:$C$5000,"Retour"))/Listes!$J$3)</f>
        <v/>
      </c>
      <c r="M250" s="34" t="str">
        <f aca="false">IF(OR(A250="",L250=""),"",IF(L250&gt;0,E250/L250,""))</f>
        <v/>
      </c>
      <c r="N250" s="35" t="str">
        <f aca="false">IF(A250="","",Articles!H250)</f>
        <v/>
      </c>
      <c r="O250" s="36" t="str">
        <f aca="false">IF(A250="","",E250*N250)</f>
        <v/>
      </c>
      <c r="P250" s="17" t="str">
        <f aca="false">IF(A250="","",IF(E250&lt;0,"Stock négatif : un mouvement manque",IF(F250&lt;&gt;0,"Stock sur un autre emplacement","")))</f>
        <v/>
      </c>
    </row>
    <row r="251" customFormat="false" ht="15" hidden="false" customHeight="false" outlineLevel="0" collapsed="false">
      <c r="A251" s="16" t="str">
        <f aca="false">IF(Articles!A251="","",Articles!A251)</f>
        <v/>
      </c>
      <c r="B251" s="16" t="str">
        <f aca="false">IF(A251="","",Articles!B251)</f>
        <v/>
      </c>
      <c r="C251" s="17" t="str">
        <f aca="false">IF(A251="","",SUMIFS(Mouvements!$J$2:$J$5000,Mouvements!$D$2:$D$5000,A251,Mouvements!$F$2:$F$5000,C$4))</f>
        <v/>
      </c>
      <c r="D251" s="17" t="str">
        <f aca="false">IF(A251="","",SUMIFS(Mouvements!$J$2:$J$5000,Mouvements!$D$2:$D$5000,A251,Mouvements!$F$2:$F$5000,D$4))</f>
        <v/>
      </c>
      <c r="E251" s="31" t="str">
        <f aca="false">IF(A251="","",SUMIFS(Mouvements!$J$2:$J$5000,Mouvements!$D$2:$D$5000,A251))</f>
        <v/>
      </c>
      <c r="F251" s="17" t="str">
        <f aca="false">IF(A251="","",E251-C251-D251)</f>
        <v/>
      </c>
      <c r="G251" s="17" t="str">
        <f aca="false">IF(A251="","",SUMIFS(Commandes!$E$5:$E$1004,Commandes!$D$5:$D$1004,A251,Commandes!$G$5:$G$1004,"En cours"))</f>
        <v/>
      </c>
      <c r="H251" s="17" t="str">
        <f aca="false">IF(A251="","",E251+G251)</f>
        <v/>
      </c>
      <c r="I251" s="16" t="str">
        <f aca="false">IF(A251="","",Articles!F251)</f>
        <v/>
      </c>
      <c r="J251" s="32" t="str">
        <f aca="false">IF(A251="","",IF(E251&lt;=I251,IF(H251&lt;=I251,"Commander","Déjà commandé"),"OK"))</f>
        <v/>
      </c>
      <c r="K251" s="17" t="str">
        <f aca="false">IF(J251="Commander",Articles!G251,"")</f>
        <v/>
      </c>
      <c r="L251" s="33" t="str">
        <f aca="false">IF(A251="","",(SUMIFS(Mouvements!$H$2:$H$5000,Mouvements!$D$2:$D$5000,A251,Mouvements!$C$2:$C$5000,"Sortie")-SUMIFS(Mouvements!$H$2:$H$5000,Mouvements!$D$2:$D$5000,A251,Mouvements!$C$2:$C$5000,"Retour"))/Listes!$J$3)</f>
        <v/>
      </c>
      <c r="M251" s="34" t="str">
        <f aca="false">IF(OR(A251="",L251=""),"",IF(L251&gt;0,E251/L251,""))</f>
        <v/>
      </c>
      <c r="N251" s="35" t="str">
        <f aca="false">IF(A251="","",Articles!H251)</f>
        <v/>
      </c>
      <c r="O251" s="36" t="str">
        <f aca="false">IF(A251="","",E251*N251)</f>
        <v/>
      </c>
      <c r="P251" s="17" t="str">
        <f aca="false">IF(A251="","",IF(E251&lt;0,"Stock négatif : un mouvement manque",IF(F251&lt;&gt;0,"Stock sur un autre emplacement","")))</f>
        <v/>
      </c>
    </row>
    <row r="252" customFormat="false" ht="15" hidden="false" customHeight="false" outlineLevel="0" collapsed="false">
      <c r="A252" s="16" t="str">
        <f aca="false">IF(Articles!A252="","",Articles!A252)</f>
        <v/>
      </c>
      <c r="B252" s="16" t="str">
        <f aca="false">IF(A252="","",Articles!B252)</f>
        <v/>
      </c>
      <c r="C252" s="17" t="str">
        <f aca="false">IF(A252="","",SUMIFS(Mouvements!$J$2:$J$5000,Mouvements!$D$2:$D$5000,A252,Mouvements!$F$2:$F$5000,C$4))</f>
        <v/>
      </c>
      <c r="D252" s="17" t="str">
        <f aca="false">IF(A252="","",SUMIFS(Mouvements!$J$2:$J$5000,Mouvements!$D$2:$D$5000,A252,Mouvements!$F$2:$F$5000,D$4))</f>
        <v/>
      </c>
      <c r="E252" s="31" t="str">
        <f aca="false">IF(A252="","",SUMIFS(Mouvements!$J$2:$J$5000,Mouvements!$D$2:$D$5000,A252))</f>
        <v/>
      </c>
      <c r="F252" s="17" t="str">
        <f aca="false">IF(A252="","",E252-C252-D252)</f>
        <v/>
      </c>
      <c r="G252" s="17" t="str">
        <f aca="false">IF(A252="","",SUMIFS(Commandes!$E$5:$E$1004,Commandes!$D$5:$D$1004,A252,Commandes!$G$5:$G$1004,"En cours"))</f>
        <v/>
      </c>
      <c r="H252" s="17" t="str">
        <f aca="false">IF(A252="","",E252+G252)</f>
        <v/>
      </c>
      <c r="I252" s="16" t="str">
        <f aca="false">IF(A252="","",Articles!F252)</f>
        <v/>
      </c>
      <c r="J252" s="32" t="str">
        <f aca="false">IF(A252="","",IF(E252&lt;=I252,IF(H252&lt;=I252,"Commander","Déjà commandé"),"OK"))</f>
        <v/>
      </c>
      <c r="K252" s="17" t="str">
        <f aca="false">IF(J252="Commander",Articles!G252,"")</f>
        <v/>
      </c>
      <c r="L252" s="33" t="str">
        <f aca="false">IF(A252="","",(SUMIFS(Mouvements!$H$2:$H$5000,Mouvements!$D$2:$D$5000,A252,Mouvements!$C$2:$C$5000,"Sortie")-SUMIFS(Mouvements!$H$2:$H$5000,Mouvements!$D$2:$D$5000,A252,Mouvements!$C$2:$C$5000,"Retour"))/Listes!$J$3)</f>
        <v/>
      </c>
      <c r="M252" s="34" t="str">
        <f aca="false">IF(OR(A252="",L252=""),"",IF(L252&gt;0,E252/L252,""))</f>
        <v/>
      </c>
      <c r="N252" s="35" t="str">
        <f aca="false">IF(A252="","",Articles!H252)</f>
        <v/>
      </c>
      <c r="O252" s="36" t="str">
        <f aca="false">IF(A252="","",E252*N252)</f>
        <v/>
      </c>
      <c r="P252" s="17" t="str">
        <f aca="false">IF(A252="","",IF(E252&lt;0,"Stock négatif : un mouvement manque",IF(F252&lt;&gt;0,"Stock sur un autre emplacement","")))</f>
        <v/>
      </c>
    </row>
    <row r="253" customFormat="false" ht="15" hidden="false" customHeight="false" outlineLevel="0" collapsed="false">
      <c r="A253" s="16" t="str">
        <f aca="false">IF(Articles!A253="","",Articles!A253)</f>
        <v/>
      </c>
      <c r="B253" s="16" t="str">
        <f aca="false">IF(A253="","",Articles!B253)</f>
        <v/>
      </c>
      <c r="C253" s="17" t="str">
        <f aca="false">IF(A253="","",SUMIFS(Mouvements!$J$2:$J$5000,Mouvements!$D$2:$D$5000,A253,Mouvements!$F$2:$F$5000,C$4))</f>
        <v/>
      </c>
      <c r="D253" s="17" t="str">
        <f aca="false">IF(A253="","",SUMIFS(Mouvements!$J$2:$J$5000,Mouvements!$D$2:$D$5000,A253,Mouvements!$F$2:$F$5000,D$4))</f>
        <v/>
      </c>
      <c r="E253" s="31" t="str">
        <f aca="false">IF(A253="","",SUMIFS(Mouvements!$J$2:$J$5000,Mouvements!$D$2:$D$5000,A253))</f>
        <v/>
      </c>
      <c r="F253" s="17" t="str">
        <f aca="false">IF(A253="","",E253-C253-D253)</f>
        <v/>
      </c>
      <c r="G253" s="17" t="str">
        <f aca="false">IF(A253="","",SUMIFS(Commandes!$E$5:$E$1004,Commandes!$D$5:$D$1004,A253,Commandes!$G$5:$G$1004,"En cours"))</f>
        <v/>
      </c>
      <c r="H253" s="17" t="str">
        <f aca="false">IF(A253="","",E253+G253)</f>
        <v/>
      </c>
      <c r="I253" s="16" t="str">
        <f aca="false">IF(A253="","",Articles!F253)</f>
        <v/>
      </c>
      <c r="J253" s="32" t="str">
        <f aca="false">IF(A253="","",IF(E253&lt;=I253,IF(H253&lt;=I253,"Commander","Déjà commandé"),"OK"))</f>
        <v/>
      </c>
      <c r="K253" s="17" t="str">
        <f aca="false">IF(J253="Commander",Articles!G253,"")</f>
        <v/>
      </c>
      <c r="L253" s="33" t="str">
        <f aca="false">IF(A253="","",(SUMIFS(Mouvements!$H$2:$H$5000,Mouvements!$D$2:$D$5000,A253,Mouvements!$C$2:$C$5000,"Sortie")-SUMIFS(Mouvements!$H$2:$H$5000,Mouvements!$D$2:$D$5000,A253,Mouvements!$C$2:$C$5000,"Retour"))/Listes!$J$3)</f>
        <v/>
      </c>
      <c r="M253" s="34" t="str">
        <f aca="false">IF(OR(A253="",L253=""),"",IF(L253&gt;0,E253/L253,""))</f>
        <v/>
      </c>
      <c r="N253" s="35" t="str">
        <f aca="false">IF(A253="","",Articles!H253)</f>
        <v/>
      </c>
      <c r="O253" s="36" t="str">
        <f aca="false">IF(A253="","",E253*N253)</f>
        <v/>
      </c>
      <c r="P253" s="17" t="str">
        <f aca="false">IF(A253="","",IF(E253&lt;0,"Stock négatif : un mouvement manque",IF(F253&lt;&gt;0,"Stock sur un autre emplacement","")))</f>
        <v/>
      </c>
    </row>
    <row r="254" customFormat="false" ht="15" hidden="false" customHeight="false" outlineLevel="0" collapsed="false">
      <c r="A254" s="16" t="str">
        <f aca="false">IF(Articles!A254="","",Articles!A254)</f>
        <v/>
      </c>
      <c r="B254" s="16" t="str">
        <f aca="false">IF(A254="","",Articles!B254)</f>
        <v/>
      </c>
      <c r="C254" s="17" t="str">
        <f aca="false">IF(A254="","",SUMIFS(Mouvements!$J$2:$J$5000,Mouvements!$D$2:$D$5000,A254,Mouvements!$F$2:$F$5000,C$4))</f>
        <v/>
      </c>
      <c r="D254" s="17" t="str">
        <f aca="false">IF(A254="","",SUMIFS(Mouvements!$J$2:$J$5000,Mouvements!$D$2:$D$5000,A254,Mouvements!$F$2:$F$5000,D$4))</f>
        <v/>
      </c>
      <c r="E254" s="31" t="str">
        <f aca="false">IF(A254="","",SUMIFS(Mouvements!$J$2:$J$5000,Mouvements!$D$2:$D$5000,A254))</f>
        <v/>
      </c>
      <c r="F254" s="17" t="str">
        <f aca="false">IF(A254="","",E254-C254-D254)</f>
        <v/>
      </c>
      <c r="G254" s="17" t="str">
        <f aca="false">IF(A254="","",SUMIFS(Commandes!$E$5:$E$1004,Commandes!$D$5:$D$1004,A254,Commandes!$G$5:$G$1004,"En cours"))</f>
        <v/>
      </c>
      <c r="H254" s="17" t="str">
        <f aca="false">IF(A254="","",E254+G254)</f>
        <v/>
      </c>
      <c r="I254" s="16" t="str">
        <f aca="false">IF(A254="","",Articles!F254)</f>
        <v/>
      </c>
      <c r="J254" s="32" t="str">
        <f aca="false">IF(A254="","",IF(E254&lt;=I254,IF(H254&lt;=I254,"Commander","Déjà commandé"),"OK"))</f>
        <v/>
      </c>
      <c r="K254" s="17" t="str">
        <f aca="false">IF(J254="Commander",Articles!G254,"")</f>
        <v/>
      </c>
      <c r="L254" s="33" t="str">
        <f aca="false">IF(A254="","",(SUMIFS(Mouvements!$H$2:$H$5000,Mouvements!$D$2:$D$5000,A254,Mouvements!$C$2:$C$5000,"Sortie")-SUMIFS(Mouvements!$H$2:$H$5000,Mouvements!$D$2:$D$5000,A254,Mouvements!$C$2:$C$5000,"Retour"))/Listes!$J$3)</f>
        <v/>
      </c>
      <c r="M254" s="34" t="str">
        <f aca="false">IF(OR(A254="",L254=""),"",IF(L254&gt;0,E254/L254,""))</f>
        <v/>
      </c>
      <c r="N254" s="35" t="str">
        <f aca="false">IF(A254="","",Articles!H254)</f>
        <v/>
      </c>
      <c r="O254" s="36" t="str">
        <f aca="false">IF(A254="","",E254*N254)</f>
        <v/>
      </c>
      <c r="P254" s="17" t="str">
        <f aca="false">IF(A254="","",IF(E254&lt;0,"Stock négatif : un mouvement manque",IF(F254&lt;&gt;0,"Stock sur un autre emplacement","")))</f>
        <v/>
      </c>
    </row>
    <row r="255" customFormat="false" ht="15" hidden="false" customHeight="false" outlineLevel="0" collapsed="false">
      <c r="A255" s="16" t="str">
        <f aca="false">IF(Articles!A255="","",Articles!A255)</f>
        <v/>
      </c>
      <c r="B255" s="16" t="str">
        <f aca="false">IF(A255="","",Articles!B255)</f>
        <v/>
      </c>
      <c r="C255" s="17" t="str">
        <f aca="false">IF(A255="","",SUMIFS(Mouvements!$J$2:$J$5000,Mouvements!$D$2:$D$5000,A255,Mouvements!$F$2:$F$5000,C$4))</f>
        <v/>
      </c>
      <c r="D255" s="17" t="str">
        <f aca="false">IF(A255="","",SUMIFS(Mouvements!$J$2:$J$5000,Mouvements!$D$2:$D$5000,A255,Mouvements!$F$2:$F$5000,D$4))</f>
        <v/>
      </c>
      <c r="E255" s="31" t="str">
        <f aca="false">IF(A255="","",SUMIFS(Mouvements!$J$2:$J$5000,Mouvements!$D$2:$D$5000,A255))</f>
        <v/>
      </c>
      <c r="F255" s="17" t="str">
        <f aca="false">IF(A255="","",E255-C255-D255)</f>
        <v/>
      </c>
      <c r="G255" s="17" t="str">
        <f aca="false">IF(A255="","",SUMIFS(Commandes!$E$5:$E$1004,Commandes!$D$5:$D$1004,A255,Commandes!$G$5:$G$1004,"En cours"))</f>
        <v/>
      </c>
      <c r="H255" s="17" t="str">
        <f aca="false">IF(A255="","",E255+G255)</f>
        <v/>
      </c>
      <c r="I255" s="16" t="str">
        <f aca="false">IF(A255="","",Articles!F255)</f>
        <v/>
      </c>
      <c r="J255" s="32" t="str">
        <f aca="false">IF(A255="","",IF(E255&lt;=I255,IF(H255&lt;=I255,"Commander","Déjà commandé"),"OK"))</f>
        <v/>
      </c>
      <c r="K255" s="17" t="str">
        <f aca="false">IF(J255="Commander",Articles!G255,"")</f>
        <v/>
      </c>
      <c r="L255" s="33" t="str">
        <f aca="false">IF(A255="","",(SUMIFS(Mouvements!$H$2:$H$5000,Mouvements!$D$2:$D$5000,A255,Mouvements!$C$2:$C$5000,"Sortie")-SUMIFS(Mouvements!$H$2:$H$5000,Mouvements!$D$2:$D$5000,A255,Mouvements!$C$2:$C$5000,"Retour"))/Listes!$J$3)</f>
        <v/>
      </c>
      <c r="M255" s="34" t="str">
        <f aca="false">IF(OR(A255="",L255=""),"",IF(L255&gt;0,E255/L255,""))</f>
        <v/>
      </c>
      <c r="N255" s="35" t="str">
        <f aca="false">IF(A255="","",Articles!H255)</f>
        <v/>
      </c>
      <c r="O255" s="36" t="str">
        <f aca="false">IF(A255="","",E255*N255)</f>
        <v/>
      </c>
      <c r="P255" s="17" t="str">
        <f aca="false">IF(A255="","",IF(E255&lt;0,"Stock négatif : un mouvement manque",IF(F255&lt;&gt;0,"Stock sur un autre emplacement","")))</f>
        <v/>
      </c>
    </row>
    <row r="256" customFormat="false" ht="15" hidden="false" customHeight="false" outlineLevel="0" collapsed="false">
      <c r="A256" s="16" t="str">
        <f aca="false">IF(Articles!A256="","",Articles!A256)</f>
        <v/>
      </c>
      <c r="B256" s="16" t="str">
        <f aca="false">IF(A256="","",Articles!B256)</f>
        <v/>
      </c>
      <c r="C256" s="17" t="str">
        <f aca="false">IF(A256="","",SUMIFS(Mouvements!$J$2:$J$5000,Mouvements!$D$2:$D$5000,A256,Mouvements!$F$2:$F$5000,C$4))</f>
        <v/>
      </c>
      <c r="D256" s="17" t="str">
        <f aca="false">IF(A256="","",SUMIFS(Mouvements!$J$2:$J$5000,Mouvements!$D$2:$D$5000,A256,Mouvements!$F$2:$F$5000,D$4))</f>
        <v/>
      </c>
      <c r="E256" s="31" t="str">
        <f aca="false">IF(A256="","",SUMIFS(Mouvements!$J$2:$J$5000,Mouvements!$D$2:$D$5000,A256))</f>
        <v/>
      </c>
      <c r="F256" s="17" t="str">
        <f aca="false">IF(A256="","",E256-C256-D256)</f>
        <v/>
      </c>
      <c r="G256" s="17" t="str">
        <f aca="false">IF(A256="","",SUMIFS(Commandes!$E$5:$E$1004,Commandes!$D$5:$D$1004,A256,Commandes!$G$5:$G$1004,"En cours"))</f>
        <v/>
      </c>
      <c r="H256" s="17" t="str">
        <f aca="false">IF(A256="","",E256+G256)</f>
        <v/>
      </c>
      <c r="I256" s="16" t="str">
        <f aca="false">IF(A256="","",Articles!F256)</f>
        <v/>
      </c>
      <c r="J256" s="32" t="str">
        <f aca="false">IF(A256="","",IF(E256&lt;=I256,IF(H256&lt;=I256,"Commander","Déjà commandé"),"OK"))</f>
        <v/>
      </c>
      <c r="K256" s="17" t="str">
        <f aca="false">IF(J256="Commander",Articles!G256,"")</f>
        <v/>
      </c>
      <c r="L256" s="33" t="str">
        <f aca="false">IF(A256="","",(SUMIFS(Mouvements!$H$2:$H$5000,Mouvements!$D$2:$D$5000,A256,Mouvements!$C$2:$C$5000,"Sortie")-SUMIFS(Mouvements!$H$2:$H$5000,Mouvements!$D$2:$D$5000,A256,Mouvements!$C$2:$C$5000,"Retour"))/Listes!$J$3)</f>
        <v/>
      </c>
      <c r="M256" s="34" t="str">
        <f aca="false">IF(OR(A256="",L256=""),"",IF(L256&gt;0,E256/L256,""))</f>
        <v/>
      </c>
      <c r="N256" s="35" t="str">
        <f aca="false">IF(A256="","",Articles!H256)</f>
        <v/>
      </c>
      <c r="O256" s="36" t="str">
        <f aca="false">IF(A256="","",E256*N256)</f>
        <v/>
      </c>
      <c r="P256" s="17" t="str">
        <f aca="false">IF(A256="","",IF(E256&lt;0,"Stock négatif : un mouvement manque",IF(F256&lt;&gt;0,"Stock sur un autre emplacement","")))</f>
        <v/>
      </c>
    </row>
    <row r="257" customFormat="false" ht="15" hidden="false" customHeight="false" outlineLevel="0" collapsed="false">
      <c r="A257" s="16" t="str">
        <f aca="false">IF(Articles!A257="","",Articles!A257)</f>
        <v/>
      </c>
      <c r="B257" s="16" t="str">
        <f aca="false">IF(A257="","",Articles!B257)</f>
        <v/>
      </c>
      <c r="C257" s="17" t="str">
        <f aca="false">IF(A257="","",SUMIFS(Mouvements!$J$2:$J$5000,Mouvements!$D$2:$D$5000,A257,Mouvements!$F$2:$F$5000,C$4))</f>
        <v/>
      </c>
      <c r="D257" s="17" t="str">
        <f aca="false">IF(A257="","",SUMIFS(Mouvements!$J$2:$J$5000,Mouvements!$D$2:$D$5000,A257,Mouvements!$F$2:$F$5000,D$4))</f>
        <v/>
      </c>
      <c r="E257" s="31" t="str">
        <f aca="false">IF(A257="","",SUMIFS(Mouvements!$J$2:$J$5000,Mouvements!$D$2:$D$5000,A257))</f>
        <v/>
      </c>
      <c r="F257" s="17" t="str">
        <f aca="false">IF(A257="","",E257-C257-D257)</f>
        <v/>
      </c>
      <c r="G257" s="17" t="str">
        <f aca="false">IF(A257="","",SUMIFS(Commandes!$E$5:$E$1004,Commandes!$D$5:$D$1004,A257,Commandes!$G$5:$G$1004,"En cours"))</f>
        <v/>
      </c>
      <c r="H257" s="17" t="str">
        <f aca="false">IF(A257="","",E257+G257)</f>
        <v/>
      </c>
      <c r="I257" s="16" t="str">
        <f aca="false">IF(A257="","",Articles!F257)</f>
        <v/>
      </c>
      <c r="J257" s="32" t="str">
        <f aca="false">IF(A257="","",IF(E257&lt;=I257,IF(H257&lt;=I257,"Commander","Déjà commandé"),"OK"))</f>
        <v/>
      </c>
      <c r="K257" s="17" t="str">
        <f aca="false">IF(J257="Commander",Articles!G257,"")</f>
        <v/>
      </c>
      <c r="L257" s="33" t="str">
        <f aca="false">IF(A257="","",(SUMIFS(Mouvements!$H$2:$H$5000,Mouvements!$D$2:$D$5000,A257,Mouvements!$C$2:$C$5000,"Sortie")-SUMIFS(Mouvements!$H$2:$H$5000,Mouvements!$D$2:$D$5000,A257,Mouvements!$C$2:$C$5000,"Retour"))/Listes!$J$3)</f>
        <v/>
      </c>
      <c r="M257" s="34" t="str">
        <f aca="false">IF(OR(A257="",L257=""),"",IF(L257&gt;0,E257/L257,""))</f>
        <v/>
      </c>
      <c r="N257" s="35" t="str">
        <f aca="false">IF(A257="","",Articles!H257)</f>
        <v/>
      </c>
      <c r="O257" s="36" t="str">
        <f aca="false">IF(A257="","",E257*N257)</f>
        <v/>
      </c>
      <c r="P257" s="17" t="str">
        <f aca="false">IF(A257="","",IF(E257&lt;0,"Stock négatif : un mouvement manque",IF(F257&lt;&gt;0,"Stock sur un autre emplacement","")))</f>
        <v/>
      </c>
    </row>
    <row r="258" customFormat="false" ht="15" hidden="false" customHeight="false" outlineLevel="0" collapsed="false">
      <c r="A258" s="16" t="str">
        <f aca="false">IF(Articles!A258="","",Articles!A258)</f>
        <v/>
      </c>
      <c r="B258" s="16" t="str">
        <f aca="false">IF(A258="","",Articles!B258)</f>
        <v/>
      </c>
      <c r="C258" s="17" t="str">
        <f aca="false">IF(A258="","",SUMIFS(Mouvements!$J$2:$J$5000,Mouvements!$D$2:$D$5000,A258,Mouvements!$F$2:$F$5000,C$4))</f>
        <v/>
      </c>
      <c r="D258" s="17" t="str">
        <f aca="false">IF(A258="","",SUMIFS(Mouvements!$J$2:$J$5000,Mouvements!$D$2:$D$5000,A258,Mouvements!$F$2:$F$5000,D$4))</f>
        <v/>
      </c>
      <c r="E258" s="31" t="str">
        <f aca="false">IF(A258="","",SUMIFS(Mouvements!$J$2:$J$5000,Mouvements!$D$2:$D$5000,A258))</f>
        <v/>
      </c>
      <c r="F258" s="17" t="str">
        <f aca="false">IF(A258="","",E258-C258-D258)</f>
        <v/>
      </c>
      <c r="G258" s="17" t="str">
        <f aca="false">IF(A258="","",SUMIFS(Commandes!$E$5:$E$1004,Commandes!$D$5:$D$1004,A258,Commandes!$G$5:$G$1004,"En cours"))</f>
        <v/>
      </c>
      <c r="H258" s="17" t="str">
        <f aca="false">IF(A258="","",E258+G258)</f>
        <v/>
      </c>
      <c r="I258" s="16" t="str">
        <f aca="false">IF(A258="","",Articles!F258)</f>
        <v/>
      </c>
      <c r="J258" s="32" t="str">
        <f aca="false">IF(A258="","",IF(E258&lt;=I258,IF(H258&lt;=I258,"Commander","Déjà commandé"),"OK"))</f>
        <v/>
      </c>
      <c r="K258" s="17" t="str">
        <f aca="false">IF(J258="Commander",Articles!G258,"")</f>
        <v/>
      </c>
      <c r="L258" s="33" t="str">
        <f aca="false">IF(A258="","",(SUMIFS(Mouvements!$H$2:$H$5000,Mouvements!$D$2:$D$5000,A258,Mouvements!$C$2:$C$5000,"Sortie")-SUMIFS(Mouvements!$H$2:$H$5000,Mouvements!$D$2:$D$5000,A258,Mouvements!$C$2:$C$5000,"Retour"))/Listes!$J$3)</f>
        <v/>
      </c>
      <c r="M258" s="34" t="str">
        <f aca="false">IF(OR(A258="",L258=""),"",IF(L258&gt;0,E258/L258,""))</f>
        <v/>
      </c>
      <c r="N258" s="35" t="str">
        <f aca="false">IF(A258="","",Articles!H258)</f>
        <v/>
      </c>
      <c r="O258" s="36" t="str">
        <f aca="false">IF(A258="","",E258*N258)</f>
        <v/>
      </c>
      <c r="P258" s="17" t="str">
        <f aca="false">IF(A258="","",IF(E258&lt;0,"Stock négatif : un mouvement manque",IF(F258&lt;&gt;0,"Stock sur un autre emplacement","")))</f>
        <v/>
      </c>
    </row>
    <row r="259" customFormat="false" ht="15" hidden="false" customHeight="false" outlineLevel="0" collapsed="false">
      <c r="A259" s="16" t="str">
        <f aca="false">IF(Articles!A259="","",Articles!A259)</f>
        <v/>
      </c>
      <c r="B259" s="16" t="str">
        <f aca="false">IF(A259="","",Articles!B259)</f>
        <v/>
      </c>
      <c r="C259" s="17" t="str">
        <f aca="false">IF(A259="","",SUMIFS(Mouvements!$J$2:$J$5000,Mouvements!$D$2:$D$5000,A259,Mouvements!$F$2:$F$5000,C$4))</f>
        <v/>
      </c>
      <c r="D259" s="17" t="str">
        <f aca="false">IF(A259="","",SUMIFS(Mouvements!$J$2:$J$5000,Mouvements!$D$2:$D$5000,A259,Mouvements!$F$2:$F$5000,D$4))</f>
        <v/>
      </c>
      <c r="E259" s="31" t="str">
        <f aca="false">IF(A259="","",SUMIFS(Mouvements!$J$2:$J$5000,Mouvements!$D$2:$D$5000,A259))</f>
        <v/>
      </c>
      <c r="F259" s="17" t="str">
        <f aca="false">IF(A259="","",E259-C259-D259)</f>
        <v/>
      </c>
      <c r="G259" s="17" t="str">
        <f aca="false">IF(A259="","",SUMIFS(Commandes!$E$5:$E$1004,Commandes!$D$5:$D$1004,A259,Commandes!$G$5:$G$1004,"En cours"))</f>
        <v/>
      </c>
      <c r="H259" s="17" t="str">
        <f aca="false">IF(A259="","",E259+G259)</f>
        <v/>
      </c>
      <c r="I259" s="16" t="str">
        <f aca="false">IF(A259="","",Articles!F259)</f>
        <v/>
      </c>
      <c r="J259" s="32" t="str">
        <f aca="false">IF(A259="","",IF(E259&lt;=I259,IF(H259&lt;=I259,"Commander","Déjà commandé"),"OK"))</f>
        <v/>
      </c>
      <c r="K259" s="17" t="str">
        <f aca="false">IF(J259="Commander",Articles!G259,"")</f>
        <v/>
      </c>
      <c r="L259" s="33" t="str">
        <f aca="false">IF(A259="","",(SUMIFS(Mouvements!$H$2:$H$5000,Mouvements!$D$2:$D$5000,A259,Mouvements!$C$2:$C$5000,"Sortie")-SUMIFS(Mouvements!$H$2:$H$5000,Mouvements!$D$2:$D$5000,A259,Mouvements!$C$2:$C$5000,"Retour"))/Listes!$J$3)</f>
        <v/>
      </c>
      <c r="M259" s="34" t="str">
        <f aca="false">IF(OR(A259="",L259=""),"",IF(L259&gt;0,E259/L259,""))</f>
        <v/>
      </c>
      <c r="N259" s="35" t="str">
        <f aca="false">IF(A259="","",Articles!H259)</f>
        <v/>
      </c>
      <c r="O259" s="36" t="str">
        <f aca="false">IF(A259="","",E259*N259)</f>
        <v/>
      </c>
      <c r="P259" s="17" t="str">
        <f aca="false">IF(A259="","",IF(E259&lt;0,"Stock négatif : un mouvement manque",IF(F259&lt;&gt;0,"Stock sur un autre emplacement","")))</f>
        <v/>
      </c>
    </row>
    <row r="260" customFormat="false" ht="15" hidden="false" customHeight="false" outlineLevel="0" collapsed="false">
      <c r="A260" s="16" t="str">
        <f aca="false">IF(Articles!A260="","",Articles!A260)</f>
        <v/>
      </c>
      <c r="B260" s="16" t="str">
        <f aca="false">IF(A260="","",Articles!B260)</f>
        <v/>
      </c>
      <c r="C260" s="17" t="str">
        <f aca="false">IF(A260="","",SUMIFS(Mouvements!$J$2:$J$5000,Mouvements!$D$2:$D$5000,A260,Mouvements!$F$2:$F$5000,C$4))</f>
        <v/>
      </c>
      <c r="D260" s="17" t="str">
        <f aca="false">IF(A260="","",SUMIFS(Mouvements!$J$2:$J$5000,Mouvements!$D$2:$D$5000,A260,Mouvements!$F$2:$F$5000,D$4))</f>
        <v/>
      </c>
      <c r="E260" s="31" t="str">
        <f aca="false">IF(A260="","",SUMIFS(Mouvements!$J$2:$J$5000,Mouvements!$D$2:$D$5000,A260))</f>
        <v/>
      </c>
      <c r="F260" s="17" t="str">
        <f aca="false">IF(A260="","",E260-C260-D260)</f>
        <v/>
      </c>
      <c r="G260" s="17" t="str">
        <f aca="false">IF(A260="","",SUMIFS(Commandes!$E$5:$E$1004,Commandes!$D$5:$D$1004,A260,Commandes!$G$5:$G$1004,"En cours"))</f>
        <v/>
      </c>
      <c r="H260" s="17" t="str">
        <f aca="false">IF(A260="","",E260+G260)</f>
        <v/>
      </c>
      <c r="I260" s="16" t="str">
        <f aca="false">IF(A260="","",Articles!F260)</f>
        <v/>
      </c>
      <c r="J260" s="32" t="str">
        <f aca="false">IF(A260="","",IF(E260&lt;=I260,IF(H260&lt;=I260,"Commander","Déjà commandé"),"OK"))</f>
        <v/>
      </c>
      <c r="K260" s="17" t="str">
        <f aca="false">IF(J260="Commander",Articles!G260,"")</f>
        <v/>
      </c>
      <c r="L260" s="33" t="str">
        <f aca="false">IF(A260="","",(SUMIFS(Mouvements!$H$2:$H$5000,Mouvements!$D$2:$D$5000,A260,Mouvements!$C$2:$C$5000,"Sortie")-SUMIFS(Mouvements!$H$2:$H$5000,Mouvements!$D$2:$D$5000,A260,Mouvements!$C$2:$C$5000,"Retour"))/Listes!$J$3)</f>
        <v/>
      </c>
      <c r="M260" s="34" t="str">
        <f aca="false">IF(OR(A260="",L260=""),"",IF(L260&gt;0,E260/L260,""))</f>
        <v/>
      </c>
      <c r="N260" s="35" t="str">
        <f aca="false">IF(A260="","",Articles!H260)</f>
        <v/>
      </c>
      <c r="O260" s="36" t="str">
        <f aca="false">IF(A260="","",E260*N260)</f>
        <v/>
      </c>
      <c r="P260" s="17" t="str">
        <f aca="false">IF(A260="","",IF(E260&lt;0,"Stock négatif : un mouvement manque",IF(F260&lt;&gt;0,"Stock sur un autre emplacement","")))</f>
        <v/>
      </c>
    </row>
    <row r="261" customFormat="false" ht="15" hidden="false" customHeight="false" outlineLevel="0" collapsed="false">
      <c r="A261" s="16" t="str">
        <f aca="false">IF(Articles!A261="","",Articles!A261)</f>
        <v/>
      </c>
      <c r="B261" s="16" t="str">
        <f aca="false">IF(A261="","",Articles!B261)</f>
        <v/>
      </c>
      <c r="C261" s="17" t="str">
        <f aca="false">IF(A261="","",SUMIFS(Mouvements!$J$2:$J$5000,Mouvements!$D$2:$D$5000,A261,Mouvements!$F$2:$F$5000,C$4))</f>
        <v/>
      </c>
      <c r="D261" s="17" t="str">
        <f aca="false">IF(A261="","",SUMIFS(Mouvements!$J$2:$J$5000,Mouvements!$D$2:$D$5000,A261,Mouvements!$F$2:$F$5000,D$4))</f>
        <v/>
      </c>
      <c r="E261" s="31" t="str">
        <f aca="false">IF(A261="","",SUMIFS(Mouvements!$J$2:$J$5000,Mouvements!$D$2:$D$5000,A261))</f>
        <v/>
      </c>
      <c r="F261" s="17" t="str">
        <f aca="false">IF(A261="","",E261-C261-D261)</f>
        <v/>
      </c>
      <c r="G261" s="17" t="str">
        <f aca="false">IF(A261="","",SUMIFS(Commandes!$E$5:$E$1004,Commandes!$D$5:$D$1004,A261,Commandes!$G$5:$G$1004,"En cours"))</f>
        <v/>
      </c>
      <c r="H261" s="17" t="str">
        <f aca="false">IF(A261="","",E261+G261)</f>
        <v/>
      </c>
      <c r="I261" s="16" t="str">
        <f aca="false">IF(A261="","",Articles!F261)</f>
        <v/>
      </c>
      <c r="J261" s="32" t="str">
        <f aca="false">IF(A261="","",IF(E261&lt;=I261,IF(H261&lt;=I261,"Commander","Déjà commandé"),"OK"))</f>
        <v/>
      </c>
      <c r="K261" s="17" t="str">
        <f aca="false">IF(J261="Commander",Articles!G261,"")</f>
        <v/>
      </c>
      <c r="L261" s="33" t="str">
        <f aca="false">IF(A261="","",(SUMIFS(Mouvements!$H$2:$H$5000,Mouvements!$D$2:$D$5000,A261,Mouvements!$C$2:$C$5000,"Sortie")-SUMIFS(Mouvements!$H$2:$H$5000,Mouvements!$D$2:$D$5000,A261,Mouvements!$C$2:$C$5000,"Retour"))/Listes!$J$3)</f>
        <v/>
      </c>
      <c r="M261" s="34" t="str">
        <f aca="false">IF(OR(A261="",L261=""),"",IF(L261&gt;0,E261/L261,""))</f>
        <v/>
      </c>
      <c r="N261" s="35" t="str">
        <f aca="false">IF(A261="","",Articles!H261)</f>
        <v/>
      </c>
      <c r="O261" s="36" t="str">
        <f aca="false">IF(A261="","",E261*N261)</f>
        <v/>
      </c>
      <c r="P261" s="17" t="str">
        <f aca="false">IF(A261="","",IF(E261&lt;0,"Stock négatif : un mouvement manque",IF(F261&lt;&gt;0,"Stock sur un autre emplacement","")))</f>
        <v/>
      </c>
    </row>
    <row r="262" customFormat="false" ht="15" hidden="false" customHeight="false" outlineLevel="0" collapsed="false">
      <c r="A262" s="16" t="str">
        <f aca="false">IF(Articles!A262="","",Articles!A262)</f>
        <v/>
      </c>
      <c r="B262" s="16" t="str">
        <f aca="false">IF(A262="","",Articles!B262)</f>
        <v/>
      </c>
      <c r="C262" s="17" t="str">
        <f aca="false">IF(A262="","",SUMIFS(Mouvements!$J$2:$J$5000,Mouvements!$D$2:$D$5000,A262,Mouvements!$F$2:$F$5000,C$4))</f>
        <v/>
      </c>
      <c r="D262" s="17" t="str">
        <f aca="false">IF(A262="","",SUMIFS(Mouvements!$J$2:$J$5000,Mouvements!$D$2:$D$5000,A262,Mouvements!$F$2:$F$5000,D$4))</f>
        <v/>
      </c>
      <c r="E262" s="31" t="str">
        <f aca="false">IF(A262="","",SUMIFS(Mouvements!$J$2:$J$5000,Mouvements!$D$2:$D$5000,A262))</f>
        <v/>
      </c>
      <c r="F262" s="17" t="str">
        <f aca="false">IF(A262="","",E262-C262-D262)</f>
        <v/>
      </c>
      <c r="G262" s="17" t="str">
        <f aca="false">IF(A262="","",SUMIFS(Commandes!$E$5:$E$1004,Commandes!$D$5:$D$1004,A262,Commandes!$G$5:$G$1004,"En cours"))</f>
        <v/>
      </c>
      <c r="H262" s="17" t="str">
        <f aca="false">IF(A262="","",E262+G262)</f>
        <v/>
      </c>
      <c r="I262" s="16" t="str">
        <f aca="false">IF(A262="","",Articles!F262)</f>
        <v/>
      </c>
      <c r="J262" s="32" t="str">
        <f aca="false">IF(A262="","",IF(E262&lt;=I262,IF(H262&lt;=I262,"Commander","Déjà commandé"),"OK"))</f>
        <v/>
      </c>
      <c r="K262" s="17" t="str">
        <f aca="false">IF(J262="Commander",Articles!G262,"")</f>
        <v/>
      </c>
      <c r="L262" s="33" t="str">
        <f aca="false">IF(A262="","",(SUMIFS(Mouvements!$H$2:$H$5000,Mouvements!$D$2:$D$5000,A262,Mouvements!$C$2:$C$5000,"Sortie")-SUMIFS(Mouvements!$H$2:$H$5000,Mouvements!$D$2:$D$5000,A262,Mouvements!$C$2:$C$5000,"Retour"))/Listes!$J$3)</f>
        <v/>
      </c>
      <c r="M262" s="34" t="str">
        <f aca="false">IF(OR(A262="",L262=""),"",IF(L262&gt;0,E262/L262,""))</f>
        <v/>
      </c>
      <c r="N262" s="35" t="str">
        <f aca="false">IF(A262="","",Articles!H262)</f>
        <v/>
      </c>
      <c r="O262" s="36" t="str">
        <f aca="false">IF(A262="","",E262*N262)</f>
        <v/>
      </c>
      <c r="P262" s="17" t="str">
        <f aca="false">IF(A262="","",IF(E262&lt;0,"Stock négatif : un mouvement manque",IF(F262&lt;&gt;0,"Stock sur un autre emplacement","")))</f>
        <v/>
      </c>
    </row>
    <row r="263" customFormat="false" ht="15" hidden="false" customHeight="false" outlineLevel="0" collapsed="false">
      <c r="A263" s="16" t="str">
        <f aca="false">IF(Articles!A263="","",Articles!A263)</f>
        <v/>
      </c>
      <c r="B263" s="16" t="str">
        <f aca="false">IF(A263="","",Articles!B263)</f>
        <v/>
      </c>
      <c r="C263" s="17" t="str">
        <f aca="false">IF(A263="","",SUMIFS(Mouvements!$J$2:$J$5000,Mouvements!$D$2:$D$5000,A263,Mouvements!$F$2:$F$5000,C$4))</f>
        <v/>
      </c>
      <c r="D263" s="17" t="str">
        <f aca="false">IF(A263="","",SUMIFS(Mouvements!$J$2:$J$5000,Mouvements!$D$2:$D$5000,A263,Mouvements!$F$2:$F$5000,D$4))</f>
        <v/>
      </c>
      <c r="E263" s="31" t="str">
        <f aca="false">IF(A263="","",SUMIFS(Mouvements!$J$2:$J$5000,Mouvements!$D$2:$D$5000,A263))</f>
        <v/>
      </c>
      <c r="F263" s="17" t="str">
        <f aca="false">IF(A263="","",E263-C263-D263)</f>
        <v/>
      </c>
      <c r="G263" s="17" t="str">
        <f aca="false">IF(A263="","",SUMIFS(Commandes!$E$5:$E$1004,Commandes!$D$5:$D$1004,A263,Commandes!$G$5:$G$1004,"En cours"))</f>
        <v/>
      </c>
      <c r="H263" s="17" t="str">
        <f aca="false">IF(A263="","",E263+G263)</f>
        <v/>
      </c>
      <c r="I263" s="16" t="str">
        <f aca="false">IF(A263="","",Articles!F263)</f>
        <v/>
      </c>
      <c r="J263" s="32" t="str">
        <f aca="false">IF(A263="","",IF(E263&lt;=I263,IF(H263&lt;=I263,"Commander","Déjà commandé"),"OK"))</f>
        <v/>
      </c>
      <c r="K263" s="17" t="str">
        <f aca="false">IF(J263="Commander",Articles!G263,"")</f>
        <v/>
      </c>
      <c r="L263" s="33" t="str">
        <f aca="false">IF(A263="","",(SUMIFS(Mouvements!$H$2:$H$5000,Mouvements!$D$2:$D$5000,A263,Mouvements!$C$2:$C$5000,"Sortie")-SUMIFS(Mouvements!$H$2:$H$5000,Mouvements!$D$2:$D$5000,A263,Mouvements!$C$2:$C$5000,"Retour"))/Listes!$J$3)</f>
        <v/>
      </c>
      <c r="M263" s="34" t="str">
        <f aca="false">IF(OR(A263="",L263=""),"",IF(L263&gt;0,E263/L263,""))</f>
        <v/>
      </c>
      <c r="N263" s="35" t="str">
        <f aca="false">IF(A263="","",Articles!H263)</f>
        <v/>
      </c>
      <c r="O263" s="36" t="str">
        <f aca="false">IF(A263="","",E263*N263)</f>
        <v/>
      </c>
      <c r="P263" s="17" t="str">
        <f aca="false">IF(A263="","",IF(E263&lt;0,"Stock négatif : un mouvement manque",IF(F263&lt;&gt;0,"Stock sur un autre emplacement","")))</f>
        <v/>
      </c>
    </row>
    <row r="264" customFormat="false" ht="15" hidden="false" customHeight="false" outlineLevel="0" collapsed="false">
      <c r="A264" s="16" t="str">
        <f aca="false">IF(Articles!A264="","",Articles!A264)</f>
        <v/>
      </c>
      <c r="B264" s="16" t="str">
        <f aca="false">IF(A264="","",Articles!B264)</f>
        <v/>
      </c>
      <c r="C264" s="17" t="str">
        <f aca="false">IF(A264="","",SUMIFS(Mouvements!$J$2:$J$5000,Mouvements!$D$2:$D$5000,A264,Mouvements!$F$2:$F$5000,C$4))</f>
        <v/>
      </c>
      <c r="D264" s="17" t="str">
        <f aca="false">IF(A264="","",SUMIFS(Mouvements!$J$2:$J$5000,Mouvements!$D$2:$D$5000,A264,Mouvements!$F$2:$F$5000,D$4))</f>
        <v/>
      </c>
      <c r="E264" s="31" t="str">
        <f aca="false">IF(A264="","",SUMIFS(Mouvements!$J$2:$J$5000,Mouvements!$D$2:$D$5000,A264))</f>
        <v/>
      </c>
      <c r="F264" s="17" t="str">
        <f aca="false">IF(A264="","",E264-C264-D264)</f>
        <v/>
      </c>
      <c r="G264" s="17" t="str">
        <f aca="false">IF(A264="","",SUMIFS(Commandes!$E$5:$E$1004,Commandes!$D$5:$D$1004,A264,Commandes!$G$5:$G$1004,"En cours"))</f>
        <v/>
      </c>
      <c r="H264" s="17" t="str">
        <f aca="false">IF(A264="","",E264+G264)</f>
        <v/>
      </c>
      <c r="I264" s="16" t="str">
        <f aca="false">IF(A264="","",Articles!F264)</f>
        <v/>
      </c>
      <c r="J264" s="32" t="str">
        <f aca="false">IF(A264="","",IF(E264&lt;=I264,IF(H264&lt;=I264,"Commander","Déjà commandé"),"OK"))</f>
        <v/>
      </c>
      <c r="K264" s="17" t="str">
        <f aca="false">IF(J264="Commander",Articles!G264,"")</f>
        <v/>
      </c>
      <c r="L264" s="33" t="str">
        <f aca="false">IF(A264="","",(SUMIFS(Mouvements!$H$2:$H$5000,Mouvements!$D$2:$D$5000,A264,Mouvements!$C$2:$C$5000,"Sortie")-SUMIFS(Mouvements!$H$2:$H$5000,Mouvements!$D$2:$D$5000,A264,Mouvements!$C$2:$C$5000,"Retour"))/Listes!$J$3)</f>
        <v/>
      </c>
      <c r="M264" s="34" t="str">
        <f aca="false">IF(OR(A264="",L264=""),"",IF(L264&gt;0,E264/L264,""))</f>
        <v/>
      </c>
      <c r="N264" s="35" t="str">
        <f aca="false">IF(A264="","",Articles!H264)</f>
        <v/>
      </c>
      <c r="O264" s="36" t="str">
        <f aca="false">IF(A264="","",E264*N264)</f>
        <v/>
      </c>
      <c r="P264" s="17" t="str">
        <f aca="false">IF(A264="","",IF(E264&lt;0,"Stock négatif : un mouvement manque",IF(F264&lt;&gt;0,"Stock sur un autre emplacement","")))</f>
        <v/>
      </c>
    </row>
    <row r="265" customFormat="false" ht="15" hidden="false" customHeight="false" outlineLevel="0" collapsed="false">
      <c r="A265" s="16" t="str">
        <f aca="false">IF(Articles!A265="","",Articles!A265)</f>
        <v/>
      </c>
      <c r="B265" s="16" t="str">
        <f aca="false">IF(A265="","",Articles!B265)</f>
        <v/>
      </c>
      <c r="C265" s="17" t="str">
        <f aca="false">IF(A265="","",SUMIFS(Mouvements!$J$2:$J$5000,Mouvements!$D$2:$D$5000,A265,Mouvements!$F$2:$F$5000,C$4))</f>
        <v/>
      </c>
      <c r="D265" s="17" t="str">
        <f aca="false">IF(A265="","",SUMIFS(Mouvements!$J$2:$J$5000,Mouvements!$D$2:$D$5000,A265,Mouvements!$F$2:$F$5000,D$4))</f>
        <v/>
      </c>
      <c r="E265" s="31" t="str">
        <f aca="false">IF(A265="","",SUMIFS(Mouvements!$J$2:$J$5000,Mouvements!$D$2:$D$5000,A265))</f>
        <v/>
      </c>
      <c r="F265" s="17" t="str">
        <f aca="false">IF(A265="","",E265-C265-D265)</f>
        <v/>
      </c>
      <c r="G265" s="17" t="str">
        <f aca="false">IF(A265="","",SUMIFS(Commandes!$E$5:$E$1004,Commandes!$D$5:$D$1004,A265,Commandes!$G$5:$G$1004,"En cours"))</f>
        <v/>
      </c>
      <c r="H265" s="17" t="str">
        <f aca="false">IF(A265="","",E265+G265)</f>
        <v/>
      </c>
      <c r="I265" s="16" t="str">
        <f aca="false">IF(A265="","",Articles!F265)</f>
        <v/>
      </c>
      <c r="J265" s="32" t="str">
        <f aca="false">IF(A265="","",IF(E265&lt;=I265,IF(H265&lt;=I265,"Commander","Déjà commandé"),"OK"))</f>
        <v/>
      </c>
      <c r="K265" s="17" t="str">
        <f aca="false">IF(J265="Commander",Articles!G265,"")</f>
        <v/>
      </c>
      <c r="L265" s="33" t="str">
        <f aca="false">IF(A265="","",(SUMIFS(Mouvements!$H$2:$H$5000,Mouvements!$D$2:$D$5000,A265,Mouvements!$C$2:$C$5000,"Sortie")-SUMIFS(Mouvements!$H$2:$H$5000,Mouvements!$D$2:$D$5000,A265,Mouvements!$C$2:$C$5000,"Retour"))/Listes!$J$3)</f>
        <v/>
      </c>
      <c r="M265" s="34" t="str">
        <f aca="false">IF(OR(A265="",L265=""),"",IF(L265&gt;0,E265/L265,""))</f>
        <v/>
      </c>
      <c r="N265" s="35" t="str">
        <f aca="false">IF(A265="","",Articles!H265)</f>
        <v/>
      </c>
      <c r="O265" s="36" t="str">
        <f aca="false">IF(A265="","",E265*N265)</f>
        <v/>
      </c>
      <c r="P265" s="17" t="str">
        <f aca="false">IF(A265="","",IF(E265&lt;0,"Stock négatif : un mouvement manque",IF(F265&lt;&gt;0,"Stock sur un autre emplacement","")))</f>
        <v/>
      </c>
    </row>
    <row r="266" customFormat="false" ht="15" hidden="false" customHeight="false" outlineLevel="0" collapsed="false">
      <c r="A266" s="16" t="str">
        <f aca="false">IF(Articles!A266="","",Articles!A266)</f>
        <v/>
      </c>
      <c r="B266" s="16" t="str">
        <f aca="false">IF(A266="","",Articles!B266)</f>
        <v/>
      </c>
      <c r="C266" s="17" t="str">
        <f aca="false">IF(A266="","",SUMIFS(Mouvements!$J$2:$J$5000,Mouvements!$D$2:$D$5000,A266,Mouvements!$F$2:$F$5000,C$4))</f>
        <v/>
      </c>
      <c r="D266" s="17" t="str">
        <f aca="false">IF(A266="","",SUMIFS(Mouvements!$J$2:$J$5000,Mouvements!$D$2:$D$5000,A266,Mouvements!$F$2:$F$5000,D$4))</f>
        <v/>
      </c>
      <c r="E266" s="31" t="str">
        <f aca="false">IF(A266="","",SUMIFS(Mouvements!$J$2:$J$5000,Mouvements!$D$2:$D$5000,A266))</f>
        <v/>
      </c>
      <c r="F266" s="17" t="str">
        <f aca="false">IF(A266="","",E266-C266-D266)</f>
        <v/>
      </c>
      <c r="G266" s="17" t="str">
        <f aca="false">IF(A266="","",SUMIFS(Commandes!$E$5:$E$1004,Commandes!$D$5:$D$1004,A266,Commandes!$G$5:$G$1004,"En cours"))</f>
        <v/>
      </c>
      <c r="H266" s="17" t="str">
        <f aca="false">IF(A266="","",E266+G266)</f>
        <v/>
      </c>
      <c r="I266" s="16" t="str">
        <f aca="false">IF(A266="","",Articles!F266)</f>
        <v/>
      </c>
      <c r="J266" s="32" t="str">
        <f aca="false">IF(A266="","",IF(E266&lt;=I266,IF(H266&lt;=I266,"Commander","Déjà commandé"),"OK"))</f>
        <v/>
      </c>
      <c r="K266" s="17" t="str">
        <f aca="false">IF(J266="Commander",Articles!G266,"")</f>
        <v/>
      </c>
      <c r="L266" s="33" t="str">
        <f aca="false">IF(A266="","",(SUMIFS(Mouvements!$H$2:$H$5000,Mouvements!$D$2:$D$5000,A266,Mouvements!$C$2:$C$5000,"Sortie")-SUMIFS(Mouvements!$H$2:$H$5000,Mouvements!$D$2:$D$5000,A266,Mouvements!$C$2:$C$5000,"Retour"))/Listes!$J$3)</f>
        <v/>
      </c>
      <c r="M266" s="34" t="str">
        <f aca="false">IF(OR(A266="",L266=""),"",IF(L266&gt;0,E266/L266,""))</f>
        <v/>
      </c>
      <c r="N266" s="35" t="str">
        <f aca="false">IF(A266="","",Articles!H266)</f>
        <v/>
      </c>
      <c r="O266" s="36" t="str">
        <f aca="false">IF(A266="","",E266*N266)</f>
        <v/>
      </c>
      <c r="P266" s="17" t="str">
        <f aca="false">IF(A266="","",IF(E266&lt;0,"Stock négatif : un mouvement manque",IF(F266&lt;&gt;0,"Stock sur un autre emplacement","")))</f>
        <v/>
      </c>
    </row>
    <row r="267" customFormat="false" ht="15" hidden="false" customHeight="false" outlineLevel="0" collapsed="false">
      <c r="A267" s="16" t="str">
        <f aca="false">IF(Articles!A267="","",Articles!A267)</f>
        <v/>
      </c>
      <c r="B267" s="16" t="str">
        <f aca="false">IF(A267="","",Articles!B267)</f>
        <v/>
      </c>
      <c r="C267" s="17" t="str">
        <f aca="false">IF(A267="","",SUMIFS(Mouvements!$J$2:$J$5000,Mouvements!$D$2:$D$5000,A267,Mouvements!$F$2:$F$5000,C$4))</f>
        <v/>
      </c>
      <c r="D267" s="17" t="str">
        <f aca="false">IF(A267="","",SUMIFS(Mouvements!$J$2:$J$5000,Mouvements!$D$2:$D$5000,A267,Mouvements!$F$2:$F$5000,D$4))</f>
        <v/>
      </c>
      <c r="E267" s="31" t="str">
        <f aca="false">IF(A267="","",SUMIFS(Mouvements!$J$2:$J$5000,Mouvements!$D$2:$D$5000,A267))</f>
        <v/>
      </c>
      <c r="F267" s="17" t="str">
        <f aca="false">IF(A267="","",E267-C267-D267)</f>
        <v/>
      </c>
      <c r="G267" s="17" t="str">
        <f aca="false">IF(A267="","",SUMIFS(Commandes!$E$5:$E$1004,Commandes!$D$5:$D$1004,A267,Commandes!$G$5:$G$1004,"En cours"))</f>
        <v/>
      </c>
      <c r="H267" s="17" t="str">
        <f aca="false">IF(A267="","",E267+G267)</f>
        <v/>
      </c>
      <c r="I267" s="16" t="str">
        <f aca="false">IF(A267="","",Articles!F267)</f>
        <v/>
      </c>
      <c r="J267" s="32" t="str">
        <f aca="false">IF(A267="","",IF(E267&lt;=I267,IF(H267&lt;=I267,"Commander","Déjà commandé"),"OK"))</f>
        <v/>
      </c>
      <c r="K267" s="17" t="str">
        <f aca="false">IF(J267="Commander",Articles!G267,"")</f>
        <v/>
      </c>
      <c r="L267" s="33" t="str">
        <f aca="false">IF(A267="","",(SUMIFS(Mouvements!$H$2:$H$5000,Mouvements!$D$2:$D$5000,A267,Mouvements!$C$2:$C$5000,"Sortie")-SUMIFS(Mouvements!$H$2:$H$5000,Mouvements!$D$2:$D$5000,A267,Mouvements!$C$2:$C$5000,"Retour"))/Listes!$J$3)</f>
        <v/>
      </c>
      <c r="M267" s="34" t="str">
        <f aca="false">IF(OR(A267="",L267=""),"",IF(L267&gt;0,E267/L267,""))</f>
        <v/>
      </c>
      <c r="N267" s="35" t="str">
        <f aca="false">IF(A267="","",Articles!H267)</f>
        <v/>
      </c>
      <c r="O267" s="36" t="str">
        <f aca="false">IF(A267="","",E267*N267)</f>
        <v/>
      </c>
      <c r="P267" s="17" t="str">
        <f aca="false">IF(A267="","",IF(E267&lt;0,"Stock négatif : un mouvement manque",IF(F267&lt;&gt;0,"Stock sur un autre emplacement","")))</f>
        <v/>
      </c>
    </row>
    <row r="268" customFormat="false" ht="15" hidden="false" customHeight="false" outlineLevel="0" collapsed="false">
      <c r="A268" s="16" t="str">
        <f aca="false">IF(Articles!A268="","",Articles!A268)</f>
        <v/>
      </c>
      <c r="B268" s="16" t="str">
        <f aca="false">IF(A268="","",Articles!B268)</f>
        <v/>
      </c>
      <c r="C268" s="17" t="str">
        <f aca="false">IF(A268="","",SUMIFS(Mouvements!$J$2:$J$5000,Mouvements!$D$2:$D$5000,A268,Mouvements!$F$2:$F$5000,C$4))</f>
        <v/>
      </c>
      <c r="D268" s="17" t="str">
        <f aca="false">IF(A268="","",SUMIFS(Mouvements!$J$2:$J$5000,Mouvements!$D$2:$D$5000,A268,Mouvements!$F$2:$F$5000,D$4))</f>
        <v/>
      </c>
      <c r="E268" s="31" t="str">
        <f aca="false">IF(A268="","",SUMIFS(Mouvements!$J$2:$J$5000,Mouvements!$D$2:$D$5000,A268))</f>
        <v/>
      </c>
      <c r="F268" s="17" t="str">
        <f aca="false">IF(A268="","",E268-C268-D268)</f>
        <v/>
      </c>
      <c r="G268" s="17" t="str">
        <f aca="false">IF(A268="","",SUMIFS(Commandes!$E$5:$E$1004,Commandes!$D$5:$D$1004,A268,Commandes!$G$5:$G$1004,"En cours"))</f>
        <v/>
      </c>
      <c r="H268" s="17" t="str">
        <f aca="false">IF(A268="","",E268+G268)</f>
        <v/>
      </c>
      <c r="I268" s="16" t="str">
        <f aca="false">IF(A268="","",Articles!F268)</f>
        <v/>
      </c>
      <c r="J268" s="32" t="str">
        <f aca="false">IF(A268="","",IF(E268&lt;=I268,IF(H268&lt;=I268,"Commander","Déjà commandé"),"OK"))</f>
        <v/>
      </c>
      <c r="K268" s="17" t="str">
        <f aca="false">IF(J268="Commander",Articles!G268,"")</f>
        <v/>
      </c>
      <c r="L268" s="33" t="str">
        <f aca="false">IF(A268="","",(SUMIFS(Mouvements!$H$2:$H$5000,Mouvements!$D$2:$D$5000,A268,Mouvements!$C$2:$C$5000,"Sortie")-SUMIFS(Mouvements!$H$2:$H$5000,Mouvements!$D$2:$D$5000,A268,Mouvements!$C$2:$C$5000,"Retour"))/Listes!$J$3)</f>
        <v/>
      </c>
      <c r="M268" s="34" t="str">
        <f aca="false">IF(OR(A268="",L268=""),"",IF(L268&gt;0,E268/L268,""))</f>
        <v/>
      </c>
      <c r="N268" s="35" t="str">
        <f aca="false">IF(A268="","",Articles!H268)</f>
        <v/>
      </c>
      <c r="O268" s="36" t="str">
        <f aca="false">IF(A268="","",E268*N268)</f>
        <v/>
      </c>
      <c r="P268" s="17" t="str">
        <f aca="false">IF(A268="","",IF(E268&lt;0,"Stock négatif : un mouvement manque",IF(F268&lt;&gt;0,"Stock sur un autre emplacement","")))</f>
        <v/>
      </c>
    </row>
    <row r="269" customFormat="false" ht="15" hidden="false" customHeight="false" outlineLevel="0" collapsed="false">
      <c r="A269" s="16" t="str">
        <f aca="false">IF(Articles!A269="","",Articles!A269)</f>
        <v/>
      </c>
      <c r="B269" s="16" t="str">
        <f aca="false">IF(A269="","",Articles!B269)</f>
        <v/>
      </c>
      <c r="C269" s="17" t="str">
        <f aca="false">IF(A269="","",SUMIFS(Mouvements!$J$2:$J$5000,Mouvements!$D$2:$D$5000,A269,Mouvements!$F$2:$F$5000,C$4))</f>
        <v/>
      </c>
      <c r="D269" s="17" t="str">
        <f aca="false">IF(A269="","",SUMIFS(Mouvements!$J$2:$J$5000,Mouvements!$D$2:$D$5000,A269,Mouvements!$F$2:$F$5000,D$4))</f>
        <v/>
      </c>
      <c r="E269" s="31" t="str">
        <f aca="false">IF(A269="","",SUMIFS(Mouvements!$J$2:$J$5000,Mouvements!$D$2:$D$5000,A269))</f>
        <v/>
      </c>
      <c r="F269" s="17" t="str">
        <f aca="false">IF(A269="","",E269-C269-D269)</f>
        <v/>
      </c>
      <c r="G269" s="17" t="str">
        <f aca="false">IF(A269="","",SUMIFS(Commandes!$E$5:$E$1004,Commandes!$D$5:$D$1004,A269,Commandes!$G$5:$G$1004,"En cours"))</f>
        <v/>
      </c>
      <c r="H269" s="17" t="str">
        <f aca="false">IF(A269="","",E269+G269)</f>
        <v/>
      </c>
      <c r="I269" s="16" t="str">
        <f aca="false">IF(A269="","",Articles!F269)</f>
        <v/>
      </c>
      <c r="J269" s="32" t="str">
        <f aca="false">IF(A269="","",IF(E269&lt;=I269,IF(H269&lt;=I269,"Commander","Déjà commandé"),"OK"))</f>
        <v/>
      </c>
      <c r="K269" s="17" t="str">
        <f aca="false">IF(J269="Commander",Articles!G269,"")</f>
        <v/>
      </c>
      <c r="L269" s="33" t="str">
        <f aca="false">IF(A269="","",(SUMIFS(Mouvements!$H$2:$H$5000,Mouvements!$D$2:$D$5000,A269,Mouvements!$C$2:$C$5000,"Sortie")-SUMIFS(Mouvements!$H$2:$H$5000,Mouvements!$D$2:$D$5000,A269,Mouvements!$C$2:$C$5000,"Retour"))/Listes!$J$3)</f>
        <v/>
      </c>
      <c r="M269" s="34" t="str">
        <f aca="false">IF(OR(A269="",L269=""),"",IF(L269&gt;0,E269/L269,""))</f>
        <v/>
      </c>
      <c r="N269" s="35" t="str">
        <f aca="false">IF(A269="","",Articles!H269)</f>
        <v/>
      </c>
      <c r="O269" s="36" t="str">
        <f aca="false">IF(A269="","",E269*N269)</f>
        <v/>
      </c>
      <c r="P269" s="17" t="str">
        <f aca="false">IF(A269="","",IF(E269&lt;0,"Stock négatif : un mouvement manque",IF(F269&lt;&gt;0,"Stock sur un autre emplacement","")))</f>
        <v/>
      </c>
    </row>
    <row r="270" customFormat="false" ht="15" hidden="false" customHeight="false" outlineLevel="0" collapsed="false">
      <c r="A270" s="16" t="str">
        <f aca="false">IF(Articles!A270="","",Articles!A270)</f>
        <v/>
      </c>
      <c r="B270" s="16" t="str">
        <f aca="false">IF(A270="","",Articles!B270)</f>
        <v/>
      </c>
      <c r="C270" s="17" t="str">
        <f aca="false">IF(A270="","",SUMIFS(Mouvements!$J$2:$J$5000,Mouvements!$D$2:$D$5000,A270,Mouvements!$F$2:$F$5000,C$4))</f>
        <v/>
      </c>
      <c r="D270" s="17" t="str">
        <f aca="false">IF(A270="","",SUMIFS(Mouvements!$J$2:$J$5000,Mouvements!$D$2:$D$5000,A270,Mouvements!$F$2:$F$5000,D$4))</f>
        <v/>
      </c>
      <c r="E270" s="31" t="str">
        <f aca="false">IF(A270="","",SUMIFS(Mouvements!$J$2:$J$5000,Mouvements!$D$2:$D$5000,A270))</f>
        <v/>
      </c>
      <c r="F270" s="17" t="str">
        <f aca="false">IF(A270="","",E270-C270-D270)</f>
        <v/>
      </c>
      <c r="G270" s="17" t="str">
        <f aca="false">IF(A270="","",SUMIFS(Commandes!$E$5:$E$1004,Commandes!$D$5:$D$1004,A270,Commandes!$G$5:$G$1004,"En cours"))</f>
        <v/>
      </c>
      <c r="H270" s="17" t="str">
        <f aca="false">IF(A270="","",E270+G270)</f>
        <v/>
      </c>
      <c r="I270" s="16" t="str">
        <f aca="false">IF(A270="","",Articles!F270)</f>
        <v/>
      </c>
      <c r="J270" s="32" t="str">
        <f aca="false">IF(A270="","",IF(E270&lt;=I270,IF(H270&lt;=I270,"Commander","Déjà commandé"),"OK"))</f>
        <v/>
      </c>
      <c r="K270" s="17" t="str">
        <f aca="false">IF(J270="Commander",Articles!G270,"")</f>
        <v/>
      </c>
      <c r="L270" s="33" t="str">
        <f aca="false">IF(A270="","",(SUMIFS(Mouvements!$H$2:$H$5000,Mouvements!$D$2:$D$5000,A270,Mouvements!$C$2:$C$5000,"Sortie")-SUMIFS(Mouvements!$H$2:$H$5000,Mouvements!$D$2:$D$5000,A270,Mouvements!$C$2:$C$5000,"Retour"))/Listes!$J$3)</f>
        <v/>
      </c>
      <c r="M270" s="34" t="str">
        <f aca="false">IF(OR(A270="",L270=""),"",IF(L270&gt;0,E270/L270,""))</f>
        <v/>
      </c>
      <c r="N270" s="35" t="str">
        <f aca="false">IF(A270="","",Articles!H270)</f>
        <v/>
      </c>
      <c r="O270" s="36" t="str">
        <f aca="false">IF(A270="","",E270*N270)</f>
        <v/>
      </c>
      <c r="P270" s="17" t="str">
        <f aca="false">IF(A270="","",IF(E270&lt;0,"Stock négatif : un mouvement manque",IF(F270&lt;&gt;0,"Stock sur un autre emplacement","")))</f>
        <v/>
      </c>
    </row>
    <row r="271" customFormat="false" ht="15" hidden="false" customHeight="false" outlineLevel="0" collapsed="false">
      <c r="A271" s="16" t="str">
        <f aca="false">IF(Articles!A271="","",Articles!A271)</f>
        <v/>
      </c>
      <c r="B271" s="16" t="str">
        <f aca="false">IF(A271="","",Articles!B271)</f>
        <v/>
      </c>
      <c r="C271" s="17" t="str">
        <f aca="false">IF(A271="","",SUMIFS(Mouvements!$J$2:$J$5000,Mouvements!$D$2:$D$5000,A271,Mouvements!$F$2:$F$5000,C$4))</f>
        <v/>
      </c>
      <c r="D271" s="17" t="str">
        <f aca="false">IF(A271="","",SUMIFS(Mouvements!$J$2:$J$5000,Mouvements!$D$2:$D$5000,A271,Mouvements!$F$2:$F$5000,D$4))</f>
        <v/>
      </c>
      <c r="E271" s="31" t="str">
        <f aca="false">IF(A271="","",SUMIFS(Mouvements!$J$2:$J$5000,Mouvements!$D$2:$D$5000,A271))</f>
        <v/>
      </c>
      <c r="F271" s="17" t="str">
        <f aca="false">IF(A271="","",E271-C271-D271)</f>
        <v/>
      </c>
      <c r="G271" s="17" t="str">
        <f aca="false">IF(A271="","",SUMIFS(Commandes!$E$5:$E$1004,Commandes!$D$5:$D$1004,A271,Commandes!$G$5:$G$1004,"En cours"))</f>
        <v/>
      </c>
      <c r="H271" s="17" t="str">
        <f aca="false">IF(A271="","",E271+G271)</f>
        <v/>
      </c>
      <c r="I271" s="16" t="str">
        <f aca="false">IF(A271="","",Articles!F271)</f>
        <v/>
      </c>
      <c r="J271" s="32" t="str">
        <f aca="false">IF(A271="","",IF(E271&lt;=I271,IF(H271&lt;=I271,"Commander","Déjà commandé"),"OK"))</f>
        <v/>
      </c>
      <c r="K271" s="17" t="str">
        <f aca="false">IF(J271="Commander",Articles!G271,"")</f>
        <v/>
      </c>
      <c r="L271" s="33" t="str">
        <f aca="false">IF(A271="","",(SUMIFS(Mouvements!$H$2:$H$5000,Mouvements!$D$2:$D$5000,A271,Mouvements!$C$2:$C$5000,"Sortie")-SUMIFS(Mouvements!$H$2:$H$5000,Mouvements!$D$2:$D$5000,A271,Mouvements!$C$2:$C$5000,"Retour"))/Listes!$J$3)</f>
        <v/>
      </c>
      <c r="M271" s="34" t="str">
        <f aca="false">IF(OR(A271="",L271=""),"",IF(L271&gt;0,E271/L271,""))</f>
        <v/>
      </c>
      <c r="N271" s="35" t="str">
        <f aca="false">IF(A271="","",Articles!H271)</f>
        <v/>
      </c>
      <c r="O271" s="36" t="str">
        <f aca="false">IF(A271="","",E271*N271)</f>
        <v/>
      </c>
      <c r="P271" s="17" t="str">
        <f aca="false">IF(A271="","",IF(E271&lt;0,"Stock négatif : un mouvement manque",IF(F271&lt;&gt;0,"Stock sur un autre emplacement","")))</f>
        <v/>
      </c>
    </row>
    <row r="272" customFormat="false" ht="15" hidden="false" customHeight="false" outlineLevel="0" collapsed="false">
      <c r="A272" s="16" t="str">
        <f aca="false">IF(Articles!A272="","",Articles!A272)</f>
        <v/>
      </c>
      <c r="B272" s="16" t="str">
        <f aca="false">IF(A272="","",Articles!B272)</f>
        <v/>
      </c>
      <c r="C272" s="17" t="str">
        <f aca="false">IF(A272="","",SUMIFS(Mouvements!$J$2:$J$5000,Mouvements!$D$2:$D$5000,A272,Mouvements!$F$2:$F$5000,C$4))</f>
        <v/>
      </c>
      <c r="D272" s="17" t="str">
        <f aca="false">IF(A272="","",SUMIFS(Mouvements!$J$2:$J$5000,Mouvements!$D$2:$D$5000,A272,Mouvements!$F$2:$F$5000,D$4))</f>
        <v/>
      </c>
      <c r="E272" s="31" t="str">
        <f aca="false">IF(A272="","",SUMIFS(Mouvements!$J$2:$J$5000,Mouvements!$D$2:$D$5000,A272))</f>
        <v/>
      </c>
      <c r="F272" s="17" t="str">
        <f aca="false">IF(A272="","",E272-C272-D272)</f>
        <v/>
      </c>
      <c r="G272" s="17" t="str">
        <f aca="false">IF(A272="","",SUMIFS(Commandes!$E$5:$E$1004,Commandes!$D$5:$D$1004,A272,Commandes!$G$5:$G$1004,"En cours"))</f>
        <v/>
      </c>
      <c r="H272" s="17" t="str">
        <f aca="false">IF(A272="","",E272+G272)</f>
        <v/>
      </c>
      <c r="I272" s="16" t="str">
        <f aca="false">IF(A272="","",Articles!F272)</f>
        <v/>
      </c>
      <c r="J272" s="32" t="str">
        <f aca="false">IF(A272="","",IF(E272&lt;=I272,IF(H272&lt;=I272,"Commander","Déjà commandé"),"OK"))</f>
        <v/>
      </c>
      <c r="K272" s="17" t="str">
        <f aca="false">IF(J272="Commander",Articles!G272,"")</f>
        <v/>
      </c>
      <c r="L272" s="33" t="str">
        <f aca="false">IF(A272="","",(SUMIFS(Mouvements!$H$2:$H$5000,Mouvements!$D$2:$D$5000,A272,Mouvements!$C$2:$C$5000,"Sortie")-SUMIFS(Mouvements!$H$2:$H$5000,Mouvements!$D$2:$D$5000,A272,Mouvements!$C$2:$C$5000,"Retour"))/Listes!$J$3)</f>
        <v/>
      </c>
      <c r="M272" s="34" t="str">
        <f aca="false">IF(OR(A272="",L272=""),"",IF(L272&gt;0,E272/L272,""))</f>
        <v/>
      </c>
      <c r="N272" s="35" t="str">
        <f aca="false">IF(A272="","",Articles!H272)</f>
        <v/>
      </c>
      <c r="O272" s="36" t="str">
        <f aca="false">IF(A272="","",E272*N272)</f>
        <v/>
      </c>
      <c r="P272" s="17" t="str">
        <f aca="false">IF(A272="","",IF(E272&lt;0,"Stock négatif : un mouvement manque",IF(F272&lt;&gt;0,"Stock sur un autre emplacement","")))</f>
        <v/>
      </c>
    </row>
    <row r="273" customFormat="false" ht="15" hidden="false" customHeight="false" outlineLevel="0" collapsed="false">
      <c r="A273" s="16" t="str">
        <f aca="false">IF(Articles!A273="","",Articles!A273)</f>
        <v/>
      </c>
      <c r="B273" s="16" t="str">
        <f aca="false">IF(A273="","",Articles!B273)</f>
        <v/>
      </c>
      <c r="C273" s="17" t="str">
        <f aca="false">IF(A273="","",SUMIFS(Mouvements!$J$2:$J$5000,Mouvements!$D$2:$D$5000,A273,Mouvements!$F$2:$F$5000,C$4))</f>
        <v/>
      </c>
      <c r="D273" s="17" t="str">
        <f aca="false">IF(A273="","",SUMIFS(Mouvements!$J$2:$J$5000,Mouvements!$D$2:$D$5000,A273,Mouvements!$F$2:$F$5000,D$4))</f>
        <v/>
      </c>
      <c r="E273" s="31" t="str">
        <f aca="false">IF(A273="","",SUMIFS(Mouvements!$J$2:$J$5000,Mouvements!$D$2:$D$5000,A273))</f>
        <v/>
      </c>
      <c r="F273" s="17" t="str">
        <f aca="false">IF(A273="","",E273-C273-D273)</f>
        <v/>
      </c>
      <c r="G273" s="17" t="str">
        <f aca="false">IF(A273="","",SUMIFS(Commandes!$E$5:$E$1004,Commandes!$D$5:$D$1004,A273,Commandes!$G$5:$G$1004,"En cours"))</f>
        <v/>
      </c>
      <c r="H273" s="17" t="str">
        <f aca="false">IF(A273="","",E273+G273)</f>
        <v/>
      </c>
      <c r="I273" s="16" t="str">
        <f aca="false">IF(A273="","",Articles!F273)</f>
        <v/>
      </c>
      <c r="J273" s="32" t="str">
        <f aca="false">IF(A273="","",IF(E273&lt;=I273,IF(H273&lt;=I273,"Commander","Déjà commandé"),"OK"))</f>
        <v/>
      </c>
      <c r="K273" s="17" t="str">
        <f aca="false">IF(J273="Commander",Articles!G273,"")</f>
        <v/>
      </c>
      <c r="L273" s="33" t="str">
        <f aca="false">IF(A273="","",(SUMIFS(Mouvements!$H$2:$H$5000,Mouvements!$D$2:$D$5000,A273,Mouvements!$C$2:$C$5000,"Sortie")-SUMIFS(Mouvements!$H$2:$H$5000,Mouvements!$D$2:$D$5000,A273,Mouvements!$C$2:$C$5000,"Retour"))/Listes!$J$3)</f>
        <v/>
      </c>
      <c r="M273" s="34" t="str">
        <f aca="false">IF(OR(A273="",L273=""),"",IF(L273&gt;0,E273/L273,""))</f>
        <v/>
      </c>
      <c r="N273" s="35" t="str">
        <f aca="false">IF(A273="","",Articles!H273)</f>
        <v/>
      </c>
      <c r="O273" s="36" t="str">
        <f aca="false">IF(A273="","",E273*N273)</f>
        <v/>
      </c>
      <c r="P273" s="17" t="str">
        <f aca="false">IF(A273="","",IF(E273&lt;0,"Stock négatif : un mouvement manque",IF(F273&lt;&gt;0,"Stock sur un autre emplacement","")))</f>
        <v/>
      </c>
    </row>
    <row r="274" customFormat="false" ht="15" hidden="false" customHeight="false" outlineLevel="0" collapsed="false">
      <c r="A274" s="16" t="str">
        <f aca="false">IF(Articles!A274="","",Articles!A274)</f>
        <v/>
      </c>
      <c r="B274" s="16" t="str">
        <f aca="false">IF(A274="","",Articles!B274)</f>
        <v/>
      </c>
      <c r="C274" s="17" t="str">
        <f aca="false">IF(A274="","",SUMIFS(Mouvements!$J$2:$J$5000,Mouvements!$D$2:$D$5000,A274,Mouvements!$F$2:$F$5000,C$4))</f>
        <v/>
      </c>
      <c r="D274" s="17" t="str">
        <f aca="false">IF(A274="","",SUMIFS(Mouvements!$J$2:$J$5000,Mouvements!$D$2:$D$5000,A274,Mouvements!$F$2:$F$5000,D$4))</f>
        <v/>
      </c>
      <c r="E274" s="31" t="str">
        <f aca="false">IF(A274="","",SUMIFS(Mouvements!$J$2:$J$5000,Mouvements!$D$2:$D$5000,A274))</f>
        <v/>
      </c>
      <c r="F274" s="17" t="str">
        <f aca="false">IF(A274="","",E274-C274-D274)</f>
        <v/>
      </c>
      <c r="G274" s="17" t="str">
        <f aca="false">IF(A274="","",SUMIFS(Commandes!$E$5:$E$1004,Commandes!$D$5:$D$1004,A274,Commandes!$G$5:$G$1004,"En cours"))</f>
        <v/>
      </c>
      <c r="H274" s="17" t="str">
        <f aca="false">IF(A274="","",E274+G274)</f>
        <v/>
      </c>
      <c r="I274" s="16" t="str">
        <f aca="false">IF(A274="","",Articles!F274)</f>
        <v/>
      </c>
      <c r="J274" s="32" t="str">
        <f aca="false">IF(A274="","",IF(E274&lt;=I274,IF(H274&lt;=I274,"Commander","Déjà commandé"),"OK"))</f>
        <v/>
      </c>
      <c r="K274" s="17" t="str">
        <f aca="false">IF(J274="Commander",Articles!G274,"")</f>
        <v/>
      </c>
      <c r="L274" s="33" t="str">
        <f aca="false">IF(A274="","",(SUMIFS(Mouvements!$H$2:$H$5000,Mouvements!$D$2:$D$5000,A274,Mouvements!$C$2:$C$5000,"Sortie")-SUMIFS(Mouvements!$H$2:$H$5000,Mouvements!$D$2:$D$5000,A274,Mouvements!$C$2:$C$5000,"Retour"))/Listes!$J$3)</f>
        <v/>
      </c>
      <c r="M274" s="34" t="str">
        <f aca="false">IF(OR(A274="",L274=""),"",IF(L274&gt;0,E274/L274,""))</f>
        <v/>
      </c>
      <c r="N274" s="35" t="str">
        <f aca="false">IF(A274="","",Articles!H274)</f>
        <v/>
      </c>
      <c r="O274" s="36" t="str">
        <f aca="false">IF(A274="","",E274*N274)</f>
        <v/>
      </c>
      <c r="P274" s="17" t="str">
        <f aca="false">IF(A274="","",IF(E274&lt;0,"Stock négatif : un mouvement manque",IF(F274&lt;&gt;0,"Stock sur un autre emplacement","")))</f>
        <v/>
      </c>
    </row>
    <row r="275" customFormat="false" ht="15" hidden="false" customHeight="false" outlineLevel="0" collapsed="false">
      <c r="A275" s="16" t="str">
        <f aca="false">IF(Articles!A275="","",Articles!A275)</f>
        <v/>
      </c>
      <c r="B275" s="16" t="str">
        <f aca="false">IF(A275="","",Articles!B275)</f>
        <v/>
      </c>
      <c r="C275" s="17" t="str">
        <f aca="false">IF(A275="","",SUMIFS(Mouvements!$J$2:$J$5000,Mouvements!$D$2:$D$5000,A275,Mouvements!$F$2:$F$5000,C$4))</f>
        <v/>
      </c>
      <c r="D275" s="17" t="str">
        <f aca="false">IF(A275="","",SUMIFS(Mouvements!$J$2:$J$5000,Mouvements!$D$2:$D$5000,A275,Mouvements!$F$2:$F$5000,D$4))</f>
        <v/>
      </c>
      <c r="E275" s="31" t="str">
        <f aca="false">IF(A275="","",SUMIFS(Mouvements!$J$2:$J$5000,Mouvements!$D$2:$D$5000,A275))</f>
        <v/>
      </c>
      <c r="F275" s="17" t="str">
        <f aca="false">IF(A275="","",E275-C275-D275)</f>
        <v/>
      </c>
      <c r="G275" s="17" t="str">
        <f aca="false">IF(A275="","",SUMIFS(Commandes!$E$5:$E$1004,Commandes!$D$5:$D$1004,A275,Commandes!$G$5:$G$1004,"En cours"))</f>
        <v/>
      </c>
      <c r="H275" s="17" t="str">
        <f aca="false">IF(A275="","",E275+G275)</f>
        <v/>
      </c>
      <c r="I275" s="16" t="str">
        <f aca="false">IF(A275="","",Articles!F275)</f>
        <v/>
      </c>
      <c r="J275" s="32" t="str">
        <f aca="false">IF(A275="","",IF(E275&lt;=I275,IF(H275&lt;=I275,"Commander","Déjà commandé"),"OK"))</f>
        <v/>
      </c>
      <c r="K275" s="17" t="str">
        <f aca="false">IF(J275="Commander",Articles!G275,"")</f>
        <v/>
      </c>
      <c r="L275" s="33" t="str">
        <f aca="false">IF(A275="","",(SUMIFS(Mouvements!$H$2:$H$5000,Mouvements!$D$2:$D$5000,A275,Mouvements!$C$2:$C$5000,"Sortie")-SUMIFS(Mouvements!$H$2:$H$5000,Mouvements!$D$2:$D$5000,A275,Mouvements!$C$2:$C$5000,"Retour"))/Listes!$J$3)</f>
        <v/>
      </c>
      <c r="M275" s="34" t="str">
        <f aca="false">IF(OR(A275="",L275=""),"",IF(L275&gt;0,E275/L275,""))</f>
        <v/>
      </c>
      <c r="N275" s="35" t="str">
        <f aca="false">IF(A275="","",Articles!H275)</f>
        <v/>
      </c>
      <c r="O275" s="36" t="str">
        <f aca="false">IF(A275="","",E275*N275)</f>
        <v/>
      </c>
      <c r="P275" s="17" t="str">
        <f aca="false">IF(A275="","",IF(E275&lt;0,"Stock négatif : un mouvement manque",IF(F275&lt;&gt;0,"Stock sur un autre emplacement","")))</f>
        <v/>
      </c>
    </row>
    <row r="276" customFormat="false" ht="15" hidden="false" customHeight="false" outlineLevel="0" collapsed="false">
      <c r="A276" s="16" t="str">
        <f aca="false">IF(Articles!A276="","",Articles!A276)</f>
        <v/>
      </c>
      <c r="B276" s="16" t="str">
        <f aca="false">IF(A276="","",Articles!B276)</f>
        <v/>
      </c>
      <c r="C276" s="17" t="str">
        <f aca="false">IF(A276="","",SUMIFS(Mouvements!$J$2:$J$5000,Mouvements!$D$2:$D$5000,A276,Mouvements!$F$2:$F$5000,C$4))</f>
        <v/>
      </c>
      <c r="D276" s="17" t="str">
        <f aca="false">IF(A276="","",SUMIFS(Mouvements!$J$2:$J$5000,Mouvements!$D$2:$D$5000,A276,Mouvements!$F$2:$F$5000,D$4))</f>
        <v/>
      </c>
      <c r="E276" s="31" t="str">
        <f aca="false">IF(A276="","",SUMIFS(Mouvements!$J$2:$J$5000,Mouvements!$D$2:$D$5000,A276))</f>
        <v/>
      </c>
      <c r="F276" s="17" t="str">
        <f aca="false">IF(A276="","",E276-C276-D276)</f>
        <v/>
      </c>
      <c r="G276" s="17" t="str">
        <f aca="false">IF(A276="","",SUMIFS(Commandes!$E$5:$E$1004,Commandes!$D$5:$D$1004,A276,Commandes!$G$5:$G$1004,"En cours"))</f>
        <v/>
      </c>
      <c r="H276" s="17" t="str">
        <f aca="false">IF(A276="","",E276+G276)</f>
        <v/>
      </c>
      <c r="I276" s="16" t="str">
        <f aca="false">IF(A276="","",Articles!F276)</f>
        <v/>
      </c>
      <c r="J276" s="32" t="str">
        <f aca="false">IF(A276="","",IF(E276&lt;=I276,IF(H276&lt;=I276,"Commander","Déjà commandé"),"OK"))</f>
        <v/>
      </c>
      <c r="K276" s="17" t="str">
        <f aca="false">IF(J276="Commander",Articles!G276,"")</f>
        <v/>
      </c>
      <c r="L276" s="33" t="str">
        <f aca="false">IF(A276="","",(SUMIFS(Mouvements!$H$2:$H$5000,Mouvements!$D$2:$D$5000,A276,Mouvements!$C$2:$C$5000,"Sortie")-SUMIFS(Mouvements!$H$2:$H$5000,Mouvements!$D$2:$D$5000,A276,Mouvements!$C$2:$C$5000,"Retour"))/Listes!$J$3)</f>
        <v/>
      </c>
      <c r="M276" s="34" t="str">
        <f aca="false">IF(OR(A276="",L276=""),"",IF(L276&gt;0,E276/L276,""))</f>
        <v/>
      </c>
      <c r="N276" s="35" t="str">
        <f aca="false">IF(A276="","",Articles!H276)</f>
        <v/>
      </c>
      <c r="O276" s="36" t="str">
        <f aca="false">IF(A276="","",E276*N276)</f>
        <v/>
      </c>
      <c r="P276" s="17" t="str">
        <f aca="false">IF(A276="","",IF(E276&lt;0,"Stock négatif : un mouvement manque",IF(F276&lt;&gt;0,"Stock sur un autre emplacement","")))</f>
        <v/>
      </c>
    </row>
    <row r="277" customFormat="false" ht="15" hidden="false" customHeight="false" outlineLevel="0" collapsed="false">
      <c r="A277" s="16" t="str">
        <f aca="false">IF(Articles!A277="","",Articles!A277)</f>
        <v/>
      </c>
      <c r="B277" s="16" t="str">
        <f aca="false">IF(A277="","",Articles!B277)</f>
        <v/>
      </c>
      <c r="C277" s="17" t="str">
        <f aca="false">IF(A277="","",SUMIFS(Mouvements!$J$2:$J$5000,Mouvements!$D$2:$D$5000,A277,Mouvements!$F$2:$F$5000,C$4))</f>
        <v/>
      </c>
      <c r="D277" s="17" t="str">
        <f aca="false">IF(A277="","",SUMIFS(Mouvements!$J$2:$J$5000,Mouvements!$D$2:$D$5000,A277,Mouvements!$F$2:$F$5000,D$4))</f>
        <v/>
      </c>
      <c r="E277" s="31" t="str">
        <f aca="false">IF(A277="","",SUMIFS(Mouvements!$J$2:$J$5000,Mouvements!$D$2:$D$5000,A277))</f>
        <v/>
      </c>
      <c r="F277" s="17" t="str">
        <f aca="false">IF(A277="","",E277-C277-D277)</f>
        <v/>
      </c>
      <c r="G277" s="17" t="str">
        <f aca="false">IF(A277="","",SUMIFS(Commandes!$E$5:$E$1004,Commandes!$D$5:$D$1004,A277,Commandes!$G$5:$G$1004,"En cours"))</f>
        <v/>
      </c>
      <c r="H277" s="17" t="str">
        <f aca="false">IF(A277="","",E277+G277)</f>
        <v/>
      </c>
      <c r="I277" s="16" t="str">
        <f aca="false">IF(A277="","",Articles!F277)</f>
        <v/>
      </c>
      <c r="J277" s="32" t="str">
        <f aca="false">IF(A277="","",IF(E277&lt;=I277,IF(H277&lt;=I277,"Commander","Déjà commandé"),"OK"))</f>
        <v/>
      </c>
      <c r="K277" s="17" t="str">
        <f aca="false">IF(J277="Commander",Articles!G277,"")</f>
        <v/>
      </c>
      <c r="L277" s="33" t="str">
        <f aca="false">IF(A277="","",(SUMIFS(Mouvements!$H$2:$H$5000,Mouvements!$D$2:$D$5000,A277,Mouvements!$C$2:$C$5000,"Sortie")-SUMIFS(Mouvements!$H$2:$H$5000,Mouvements!$D$2:$D$5000,A277,Mouvements!$C$2:$C$5000,"Retour"))/Listes!$J$3)</f>
        <v/>
      </c>
      <c r="M277" s="34" t="str">
        <f aca="false">IF(OR(A277="",L277=""),"",IF(L277&gt;0,E277/L277,""))</f>
        <v/>
      </c>
      <c r="N277" s="35" t="str">
        <f aca="false">IF(A277="","",Articles!H277)</f>
        <v/>
      </c>
      <c r="O277" s="36" t="str">
        <f aca="false">IF(A277="","",E277*N277)</f>
        <v/>
      </c>
      <c r="P277" s="17" t="str">
        <f aca="false">IF(A277="","",IF(E277&lt;0,"Stock négatif : un mouvement manque",IF(F277&lt;&gt;0,"Stock sur un autre emplacement","")))</f>
        <v/>
      </c>
    </row>
    <row r="278" customFormat="false" ht="15" hidden="false" customHeight="false" outlineLevel="0" collapsed="false">
      <c r="A278" s="16" t="str">
        <f aca="false">IF(Articles!A278="","",Articles!A278)</f>
        <v/>
      </c>
      <c r="B278" s="16" t="str">
        <f aca="false">IF(A278="","",Articles!B278)</f>
        <v/>
      </c>
      <c r="C278" s="17" t="str">
        <f aca="false">IF(A278="","",SUMIFS(Mouvements!$J$2:$J$5000,Mouvements!$D$2:$D$5000,A278,Mouvements!$F$2:$F$5000,C$4))</f>
        <v/>
      </c>
      <c r="D278" s="17" t="str">
        <f aca="false">IF(A278="","",SUMIFS(Mouvements!$J$2:$J$5000,Mouvements!$D$2:$D$5000,A278,Mouvements!$F$2:$F$5000,D$4))</f>
        <v/>
      </c>
      <c r="E278" s="31" t="str">
        <f aca="false">IF(A278="","",SUMIFS(Mouvements!$J$2:$J$5000,Mouvements!$D$2:$D$5000,A278))</f>
        <v/>
      </c>
      <c r="F278" s="17" t="str">
        <f aca="false">IF(A278="","",E278-C278-D278)</f>
        <v/>
      </c>
      <c r="G278" s="17" t="str">
        <f aca="false">IF(A278="","",SUMIFS(Commandes!$E$5:$E$1004,Commandes!$D$5:$D$1004,A278,Commandes!$G$5:$G$1004,"En cours"))</f>
        <v/>
      </c>
      <c r="H278" s="17" t="str">
        <f aca="false">IF(A278="","",E278+G278)</f>
        <v/>
      </c>
      <c r="I278" s="16" t="str">
        <f aca="false">IF(A278="","",Articles!F278)</f>
        <v/>
      </c>
      <c r="J278" s="32" t="str">
        <f aca="false">IF(A278="","",IF(E278&lt;=I278,IF(H278&lt;=I278,"Commander","Déjà commandé"),"OK"))</f>
        <v/>
      </c>
      <c r="K278" s="17" t="str">
        <f aca="false">IF(J278="Commander",Articles!G278,"")</f>
        <v/>
      </c>
      <c r="L278" s="33" t="str">
        <f aca="false">IF(A278="","",(SUMIFS(Mouvements!$H$2:$H$5000,Mouvements!$D$2:$D$5000,A278,Mouvements!$C$2:$C$5000,"Sortie")-SUMIFS(Mouvements!$H$2:$H$5000,Mouvements!$D$2:$D$5000,A278,Mouvements!$C$2:$C$5000,"Retour"))/Listes!$J$3)</f>
        <v/>
      </c>
      <c r="M278" s="34" t="str">
        <f aca="false">IF(OR(A278="",L278=""),"",IF(L278&gt;0,E278/L278,""))</f>
        <v/>
      </c>
      <c r="N278" s="35" t="str">
        <f aca="false">IF(A278="","",Articles!H278)</f>
        <v/>
      </c>
      <c r="O278" s="36" t="str">
        <f aca="false">IF(A278="","",E278*N278)</f>
        <v/>
      </c>
      <c r="P278" s="17" t="str">
        <f aca="false">IF(A278="","",IF(E278&lt;0,"Stock négatif : un mouvement manque",IF(F278&lt;&gt;0,"Stock sur un autre emplacement","")))</f>
        <v/>
      </c>
    </row>
    <row r="279" customFormat="false" ht="15" hidden="false" customHeight="false" outlineLevel="0" collapsed="false">
      <c r="A279" s="16" t="str">
        <f aca="false">IF(Articles!A279="","",Articles!A279)</f>
        <v/>
      </c>
      <c r="B279" s="16" t="str">
        <f aca="false">IF(A279="","",Articles!B279)</f>
        <v/>
      </c>
      <c r="C279" s="17" t="str">
        <f aca="false">IF(A279="","",SUMIFS(Mouvements!$J$2:$J$5000,Mouvements!$D$2:$D$5000,A279,Mouvements!$F$2:$F$5000,C$4))</f>
        <v/>
      </c>
      <c r="D279" s="17" t="str">
        <f aca="false">IF(A279="","",SUMIFS(Mouvements!$J$2:$J$5000,Mouvements!$D$2:$D$5000,A279,Mouvements!$F$2:$F$5000,D$4))</f>
        <v/>
      </c>
      <c r="E279" s="31" t="str">
        <f aca="false">IF(A279="","",SUMIFS(Mouvements!$J$2:$J$5000,Mouvements!$D$2:$D$5000,A279))</f>
        <v/>
      </c>
      <c r="F279" s="17" t="str">
        <f aca="false">IF(A279="","",E279-C279-D279)</f>
        <v/>
      </c>
      <c r="G279" s="17" t="str">
        <f aca="false">IF(A279="","",SUMIFS(Commandes!$E$5:$E$1004,Commandes!$D$5:$D$1004,A279,Commandes!$G$5:$G$1004,"En cours"))</f>
        <v/>
      </c>
      <c r="H279" s="17" t="str">
        <f aca="false">IF(A279="","",E279+G279)</f>
        <v/>
      </c>
      <c r="I279" s="16" t="str">
        <f aca="false">IF(A279="","",Articles!F279)</f>
        <v/>
      </c>
      <c r="J279" s="32" t="str">
        <f aca="false">IF(A279="","",IF(E279&lt;=I279,IF(H279&lt;=I279,"Commander","Déjà commandé"),"OK"))</f>
        <v/>
      </c>
      <c r="K279" s="17" t="str">
        <f aca="false">IF(J279="Commander",Articles!G279,"")</f>
        <v/>
      </c>
      <c r="L279" s="33" t="str">
        <f aca="false">IF(A279="","",(SUMIFS(Mouvements!$H$2:$H$5000,Mouvements!$D$2:$D$5000,A279,Mouvements!$C$2:$C$5000,"Sortie")-SUMIFS(Mouvements!$H$2:$H$5000,Mouvements!$D$2:$D$5000,A279,Mouvements!$C$2:$C$5000,"Retour"))/Listes!$J$3)</f>
        <v/>
      </c>
      <c r="M279" s="34" t="str">
        <f aca="false">IF(OR(A279="",L279=""),"",IF(L279&gt;0,E279/L279,""))</f>
        <v/>
      </c>
      <c r="N279" s="35" t="str">
        <f aca="false">IF(A279="","",Articles!H279)</f>
        <v/>
      </c>
      <c r="O279" s="36" t="str">
        <f aca="false">IF(A279="","",E279*N279)</f>
        <v/>
      </c>
      <c r="P279" s="17" t="str">
        <f aca="false">IF(A279="","",IF(E279&lt;0,"Stock négatif : un mouvement manque",IF(F279&lt;&gt;0,"Stock sur un autre emplacement","")))</f>
        <v/>
      </c>
    </row>
    <row r="280" customFormat="false" ht="15" hidden="false" customHeight="false" outlineLevel="0" collapsed="false">
      <c r="A280" s="16" t="str">
        <f aca="false">IF(Articles!A280="","",Articles!A280)</f>
        <v/>
      </c>
      <c r="B280" s="16" t="str">
        <f aca="false">IF(A280="","",Articles!B280)</f>
        <v/>
      </c>
      <c r="C280" s="17" t="str">
        <f aca="false">IF(A280="","",SUMIFS(Mouvements!$J$2:$J$5000,Mouvements!$D$2:$D$5000,A280,Mouvements!$F$2:$F$5000,C$4))</f>
        <v/>
      </c>
      <c r="D280" s="17" t="str">
        <f aca="false">IF(A280="","",SUMIFS(Mouvements!$J$2:$J$5000,Mouvements!$D$2:$D$5000,A280,Mouvements!$F$2:$F$5000,D$4))</f>
        <v/>
      </c>
      <c r="E280" s="31" t="str">
        <f aca="false">IF(A280="","",SUMIFS(Mouvements!$J$2:$J$5000,Mouvements!$D$2:$D$5000,A280))</f>
        <v/>
      </c>
      <c r="F280" s="17" t="str">
        <f aca="false">IF(A280="","",E280-C280-D280)</f>
        <v/>
      </c>
      <c r="G280" s="17" t="str">
        <f aca="false">IF(A280="","",SUMIFS(Commandes!$E$5:$E$1004,Commandes!$D$5:$D$1004,A280,Commandes!$G$5:$G$1004,"En cours"))</f>
        <v/>
      </c>
      <c r="H280" s="17" t="str">
        <f aca="false">IF(A280="","",E280+G280)</f>
        <v/>
      </c>
      <c r="I280" s="16" t="str">
        <f aca="false">IF(A280="","",Articles!F280)</f>
        <v/>
      </c>
      <c r="J280" s="32" t="str">
        <f aca="false">IF(A280="","",IF(E280&lt;=I280,IF(H280&lt;=I280,"Commander","Déjà commandé"),"OK"))</f>
        <v/>
      </c>
      <c r="K280" s="17" t="str">
        <f aca="false">IF(J280="Commander",Articles!G280,"")</f>
        <v/>
      </c>
      <c r="L280" s="33" t="str">
        <f aca="false">IF(A280="","",(SUMIFS(Mouvements!$H$2:$H$5000,Mouvements!$D$2:$D$5000,A280,Mouvements!$C$2:$C$5000,"Sortie")-SUMIFS(Mouvements!$H$2:$H$5000,Mouvements!$D$2:$D$5000,A280,Mouvements!$C$2:$C$5000,"Retour"))/Listes!$J$3)</f>
        <v/>
      </c>
      <c r="M280" s="34" t="str">
        <f aca="false">IF(OR(A280="",L280=""),"",IF(L280&gt;0,E280/L280,""))</f>
        <v/>
      </c>
      <c r="N280" s="35" t="str">
        <f aca="false">IF(A280="","",Articles!H280)</f>
        <v/>
      </c>
      <c r="O280" s="36" t="str">
        <f aca="false">IF(A280="","",E280*N280)</f>
        <v/>
      </c>
      <c r="P280" s="17" t="str">
        <f aca="false">IF(A280="","",IF(E280&lt;0,"Stock négatif : un mouvement manque",IF(F280&lt;&gt;0,"Stock sur un autre emplacement","")))</f>
        <v/>
      </c>
    </row>
    <row r="281" customFormat="false" ht="15" hidden="false" customHeight="false" outlineLevel="0" collapsed="false">
      <c r="A281" s="16" t="str">
        <f aca="false">IF(Articles!A281="","",Articles!A281)</f>
        <v/>
      </c>
      <c r="B281" s="16" t="str">
        <f aca="false">IF(A281="","",Articles!B281)</f>
        <v/>
      </c>
      <c r="C281" s="17" t="str">
        <f aca="false">IF(A281="","",SUMIFS(Mouvements!$J$2:$J$5000,Mouvements!$D$2:$D$5000,A281,Mouvements!$F$2:$F$5000,C$4))</f>
        <v/>
      </c>
      <c r="D281" s="17" t="str">
        <f aca="false">IF(A281="","",SUMIFS(Mouvements!$J$2:$J$5000,Mouvements!$D$2:$D$5000,A281,Mouvements!$F$2:$F$5000,D$4))</f>
        <v/>
      </c>
      <c r="E281" s="31" t="str">
        <f aca="false">IF(A281="","",SUMIFS(Mouvements!$J$2:$J$5000,Mouvements!$D$2:$D$5000,A281))</f>
        <v/>
      </c>
      <c r="F281" s="17" t="str">
        <f aca="false">IF(A281="","",E281-C281-D281)</f>
        <v/>
      </c>
      <c r="G281" s="17" t="str">
        <f aca="false">IF(A281="","",SUMIFS(Commandes!$E$5:$E$1004,Commandes!$D$5:$D$1004,A281,Commandes!$G$5:$G$1004,"En cours"))</f>
        <v/>
      </c>
      <c r="H281" s="17" t="str">
        <f aca="false">IF(A281="","",E281+G281)</f>
        <v/>
      </c>
      <c r="I281" s="16" t="str">
        <f aca="false">IF(A281="","",Articles!F281)</f>
        <v/>
      </c>
      <c r="J281" s="32" t="str">
        <f aca="false">IF(A281="","",IF(E281&lt;=I281,IF(H281&lt;=I281,"Commander","Déjà commandé"),"OK"))</f>
        <v/>
      </c>
      <c r="K281" s="17" t="str">
        <f aca="false">IF(J281="Commander",Articles!G281,"")</f>
        <v/>
      </c>
      <c r="L281" s="33" t="str">
        <f aca="false">IF(A281="","",(SUMIFS(Mouvements!$H$2:$H$5000,Mouvements!$D$2:$D$5000,A281,Mouvements!$C$2:$C$5000,"Sortie")-SUMIFS(Mouvements!$H$2:$H$5000,Mouvements!$D$2:$D$5000,A281,Mouvements!$C$2:$C$5000,"Retour"))/Listes!$J$3)</f>
        <v/>
      </c>
      <c r="M281" s="34" t="str">
        <f aca="false">IF(OR(A281="",L281=""),"",IF(L281&gt;0,E281/L281,""))</f>
        <v/>
      </c>
      <c r="N281" s="35" t="str">
        <f aca="false">IF(A281="","",Articles!H281)</f>
        <v/>
      </c>
      <c r="O281" s="36" t="str">
        <f aca="false">IF(A281="","",E281*N281)</f>
        <v/>
      </c>
      <c r="P281" s="17" t="str">
        <f aca="false">IF(A281="","",IF(E281&lt;0,"Stock négatif : un mouvement manque",IF(F281&lt;&gt;0,"Stock sur un autre emplacement","")))</f>
        <v/>
      </c>
    </row>
    <row r="282" customFormat="false" ht="15" hidden="false" customHeight="false" outlineLevel="0" collapsed="false">
      <c r="A282" s="16" t="str">
        <f aca="false">IF(Articles!A282="","",Articles!A282)</f>
        <v/>
      </c>
      <c r="B282" s="16" t="str">
        <f aca="false">IF(A282="","",Articles!B282)</f>
        <v/>
      </c>
      <c r="C282" s="17" t="str">
        <f aca="false">IF(A282="","",SUMIFS(Mouvements!$J$2:$J$5000,Mouvements!$D$2:$D$5000,A282,Mouvements!$F$2:$F$5000,C$4))</f>
        <v/>
      </c>
      <c r="D282" s="17" t="str">
        <f aca="false">IF(A282="","",SUMIFS(Mouvements!$J$2:$J$5000,Mouvements!$D$2:$D$5000,A282,Mouvements!$F$2:$F$5000,D$4))</f>
        <v/>
      </c>
      <c r="E282" s="31" t="str">
        <f aca="false">IF(A282="","",SUMIFS(Mouvements!$J$2:$J$5000,Mouvements!$D$2:$D$5000,A282))</f>
        <v/>
      </c>
      <c r="F282" s="17" t="str">
        <f aca="false">IF(A282="","",E282-C282-D282)</f>
        <v/>
      </c>
      <c r="G282" s="17" t="str">
        <f aca="false">IF(A282="","",SUMIFS(Commandes!$E$5:$E$1004,Commandes!$D$5:$D$1004,A282,Commandes!$G$5:$G$1004,"En cours"))</f>
        <v/>
      </c>
      <c r="H282" s="17" t="str">
        <f aca="false">IF(A282="","",E282+G282)</f>
        <v/>
      </c>
      <c r="I282" s="16" t="str">
        <f aca="false">IF(A282="","",Articles!F282)</f>
        <v/>
      </c>
      <c r="J282" s="32" t="str">
        <f aca="false">IF(A282="","",IF(E282&lt;=I282,IF(H282&lt;=I282,"Commander","Déjà commandé"),"OK"))</f>
        <v/>
      </c>
      <c r="K282" s="17" t="str">
        <f aca="false">IF(J282="Commander",Articles!G282,"")</f>
        <v/>
      </c>
      <c r="L282" s="33" t="str">
        <f aca="false">IF(A282="","",(SUMIFS(Mouvements!$H$2:$H$5000,Mouvements!$D$2:$D$5000,A282,Mouvements!$C$2:$C$5000,"Sortie")-SUMIFS(Mouvements!$H$2:$H$5000,Mouvements!$D$2:$D$5000,A282,Mouvements!$C$2:$C$5000,"Retour"))/Listes!$J$3)</f>
        <v/>
      </c>
      <c r="M282" s="34" t="str">
        <f aca="false">IF(OR(A282="",L282=""),"",IF(L282&gt;0,E282/L282,""))</f>
        <v/>
      </c>
      <c r="N282" s="35" t="str">
        <f aca="false">IF(A282="","",Articles!H282)</f>
        <v/>
      </c>
      <c r="O282" s="36" t="str">
        <f aca="false">IF(A282="","",E282*N282)</f>
        <v/>
      </c>
      <c r="P282" s="17" t="str">
        <f aca="false">IF(A282="","",IF(E282&lt;0,"Stock négatif : un mouvement manque",IF(F282&lt;&gt;0,"Stock sur un autre emplacement","")))</f>
        <v/>
      </c>
    </row>
    <row r="283" customFormat="false" ht="15" hidden="false" customHeight="false" outlineLevel="0" collapsed="false">
      <c r="A283" s="16" t="str">
        <f aca="false">IF(Articles!A283="","",Articles!A283)</f>
        <v/>
      </c>
      <c r="B283" s="16" t="str">
        <f aca="false">IF(A283="","",Articles!B283)</f>
        <v/>
      </c>
      <c r="C283" s="17" t="str">
        <f aca="false">IF(A283="","",SUMIFS(Mouvements!$J$2:$J$5000,Mouvements!$D$2:$D$5000,A283,Mouvements!$F$2:$F$5000,C$4))</f>
        <v/>
      </c>
      <c r="D283" s="17" t="str">
        <f aca="false">IF(A283="","",SUMIFS(Mouvements!$J$2:$J$5000,Mouvements!$D$2:$D$5000,A283,Mouvements!$F$2:$F$5000,D$4))</f>
        <v/>
      </c>
      <c r="E283" s="31" t="str">
        <f aca="false">IF(A283="","",SUMIFS(Mouvements!$J$2:$J$5000,Mouvements!$D$2:$D$5000,A283))</f>
        <v/>
      </c>
      <c r="F283" s="17" t="str">
        <f aca="false">IF(A283="","",E283-C283-D283)</f>
        <v/>
      </c>
      <c r="G283" s="17" t="str">
        <f aca="false">IF(A283="","",SUMIFS(Commandes!$E$5:$E$1004,Commandes!$D$5:$D$1004,A283,Commandes!$G$5:$G$1004,"En cours"))</f>
        <v/>
      </c>
      <c r="H283" s="17" t="str">
        <f aca="false">IF(A283="","",E283+G283)</f>
        <v/>
      </c>
      <c r="I283" s="16" t="str">
        <f aca="false">IF(A283="","",Articles!F283)</f>
        <v/>
      </c>
      <c r="J283" s="32" t="str">
        <f aca="false">IF(A283="","",IF(E283&lt;=I283,IF(H283&lt;=I283,"Commander","Déjà commandé"),"OK"))</f>
        <v/>
      </c>
      <c r="K283" s="17" t="str">
        <f aca="false">IF(J283="Commander",Articles!G283,"")</f>
        <v/>
      </c>
      <c r="L283" s="33" t="str">
        <f aca="false">IF(A283="","",(SUMIFS(Mouvements!$H$2:$H$5000,Mouvements!$D$2:$D$5000,A283,Mouvements!$C$2:$C$5000,"Sortie")-SUMIFS(Mouvements!$H$2:$H$5000,Mouvements!$D$2:$D$5000,A283,Mouvements!$C$2:$C$5000,"Retour"))/Listes!$J$3)</f>
        <v/>
      </c>
      <c r="M283" s="34" t="str">
        <f aca="false">IF(OR(A283="",L283=""),"",IF(L283&gt;0,E283/L283,""))</f>
        <v/>
      </c>
      <c r="N283" s="35" t="str">
        <f aca="false">IF(A283="","",Articles!H283)</f>
        <v/>
      </c>
      <c r="O283" s="36" t="str">
        <f aca="false">IF(A283="","",E283*N283)</f>
        <v/>
      </c>
      <c r="P283" s="17" t="str">
        <f aca="false">IF(A283="","",IF(E283&lt;0,"Stock négatif : un mouvement manque",IF(F283&lt;&gt;0,"Stock sur un autre emplacement","")))</f>
        <v/>
      </c>
    </row>
    <row r="284" customFormat="false" ht="15" hidden="false" customHeight="false" outlineLevel="0" collapsed="false">
      <c r="A284" s="16" t="str">
        <f aca="false">IF(Articles!A284="","",Articles!A284)</f>
        <v/>
      </c>
      <c r="B284" s="16" t="str">
        <f aca="false">IF(A284="","",Articles!B284)</f>
        <v/>
      </c>
      <c r="C284" s="17" t="str">
        <f aca="false">IF(A284="","",SUMIFS(Mouvements!$J$2:$J$5000,Mouvements!$D$2:$D$5000,A284,Mouvements!$F$2:$F$5000,C$4))</f>
        <v/>
      </c>
      <c r="D284" s="17" t="str">
        <f aca="false">IF(A284="","",SUMIFS(Mouvements!$J$2:$J$5000,Mouvements!$D$2:$D$5000,A284,Mouvements!$F$2:$F$5000,D$4))</f>
        <v/>
      </c>
      <c r="E284" s="31" t="str">
        <f aca="false">IF(A284="","",SUMIFS(Mouvements!$J$2:$J$5000,Mouvements!$D$2:$D$5000,A284))</f>
        <v/>
      </c>
      <c r="F284" s="17" t="str">
        <f aca="false">IF(A284="","",E284-C284-D284)</f>
        <v/>
      </c>
      <c r="G284" s="17" t="str">
        <f aca="false">IF(A284="","",SUMIFS(Commandes!$E$5:$E$1004,Commandes!$D$5:$D$1004,A284,Commandes!$G$5:$G$1004,"En cours"))</f>
        <v/>
      </c>
      <c r="H284" s="17" t="str">
        <f aca="false">IF(A284="","",E284+G284)</f>
        <v/>
      </c>
      <c r="I284" s="16" t="str">
        <f aca="false">IF(A284="","",Articles!F284)</f>
        <v/>
      </c>
      <c r="J284" s="32" t="str">
        <f aca="false">IF(A284="","",IF(E284&lt;=I284,IF(H284&lt;=I284,"Commander","Déjà commandé"),"OK"))</f>
        <v/>
      </c>
      <c r="K284" s="17" t="str">
        <f aca="false">IF(J284="Commander",Articles!G284,"")</f>
        <v/>
      </c>
      <c r="L284" s="33" t="str">
        <f aca="false">IF(A284="","",(SUMIFS(Mouvements!$H$2:$H$5000,Mouvements!$D$2:$D$5000,A284,Mouvements!$C$2:$C$5000,"Sortie")-SUMIFS(Mouvements!$H$2:$H$5000,Mouvements!$D$2:$D$5000,A284,Mouvements!$C$2:$C$5000,"Retour"))/Listes!$J$3)</f>
        <v/>
      </c>
      <c r="M284" s="34" t="str">
        <f aca="false">IF(OR(A284="",L284=""),"",IF(L284&gt;0,E284/L284,""))</f>
        <v/>
      </c>
      <c r="N284" s="35" t="str">
        <f aca="false">IF(A284="","",Articles!H284)</f>
        <v/>
      </c>
      <c r="O284" s="36" t="str">
        <f aca="false">IF(A284="","",E284*N284)</f>
        <v/>
      </c>
      <c r="P284" s="17" t="str">
        <f aca="false">IF(A284="","",IF(E284&lt;0,"Stock négatif : un mouvement manque",IF(F284&lt;&gt;0,"Stock sur un autre emplacement","")))</f>
        <v/>
      </c>
    </row>
    <row r="285" customFormat="false" ht="15" hidden="false" customHeight="false" outlineLevel="0" collapsed="false">
      <c r="A285" s="16" t="str">
        <f aca="false">IF(Articles!A285="","",Articles!A285)</f>
        <v/>
      </c>
      <c r="B285" s="16" t="str">
        <f aca="false">IF(A285="","",Articles!B285)</f>
        <v/>
      </c>
      <c r="C285" s="17" t="str">
        <f aca="false">IF(A285="","",SUMIFS(Mouvements!$J$2:$J$5000,Mouvements!$D$2:$D$5000,A285,Mouvements!$F$2:$F$5000,C$4))</f>
        <v/>
      </c>
      <c r="D285" s="17" t="str">
        <f aca="false">IF(A285="","",SUMIFS(Mouvements!$J$2:$J$5000,Mouvements!$D$2:$D$5000,A285,Mouvements!$F$2:$F$5000,D$4))</f>
        <v/>
      </c>
      <c r="E285" s="31" t="str">
        <f aca="false">IF(A285="","",SUMIFS(Mouvements!$J$2:$J$5000,Mouvements!$D$2:$D$5000,A285))</f>
        <v/>
      </c>
      <c r="F285" s="17" t="str">
        <f aca="false">IF(A285="","",E285-C285-D285)</f>
        <v/>
      </c>
      <c r="G285" s="17" t="str">
        <f aca="false">IF(A285="","",SUMIFS(Commandes!$E$5:$E$1004,Commandes!$D$5:$D$1004,A285,Commandes!$G$5:$G$1004,"En cours"))</f>
        <v/>
      </c>
      <c r="H285" s="17" t="str">
        <f aca="false">IF(A285="","",E285+G285)</f>
        <v/>
      </c>
      <c r="I285" s="16" t="str">
        <f aca="false">IF(A285="","",Articles!F285)</f>
        <v/>
      </c>
      <c r="J285" s="32" t="str">
        <f aca="false">IF(A285="","",IF(E285&lt;=I285,IF(H285&lt;=I285,"Commander","Déjà commandé"),"OK"))</f>
        <v/>
      </c>
      <c r="K285" s="17" t="str">
        <f aca="false">IF(J285="Commander",Articles!G285,"")</f>
        <v/>
      </c>
      <c r="L285" s="33" t="str">
        <f aca="false">IF(A285="","",(SUMIFS(Mouvements!$H$2:$H$5000,Mouvements!$D$2:$D$5000,A285,Mouvements!$C$2:$C$5000,"Sortie")-SUMIFS(Mouvements!$H$2:$H$5000,Mouvements!$D$2:$D$5000,A285,Mouvements!$C$2:$C$5000,"Retour"))/Listes!$J$3)</f>
        <v/>
      </c>
      <c r="M285" s="34" t="str">
        <f aca="false">IF(OR(A285="",L285=""),"",IF(L285&gt;0,E285/L285,""))</f>
        <v/>
      </c>
      <c r="N285" s="35" t="str">
        <f aca="false">IF(A285="","",Articles!H285)</f>
        <v/>
      </c>
      <c r="O285" s="36" t="str">
        <f aca="false">IF(A285="","",E285*N285)</f>
        <v/>
      </c>
      <c r="P285" s="17" t="str">
        <f aca="false">IF(A285="","",IF(E285&lt;0,"Stock négatif : un mouvement manque",IF(F285&lt;&gt;0,"Stock sur un autre emplacement","")))</f>
        <v/>
      </c>
    </row>
    <row r="286" customFormat="false" ht="15" hidden="false" customHeight="false" outlineLevel="0" collapsed="false">
      <c r="A286" s="16" t="str">
        <f aca="false">IF(Articles!A286="","",Articles!A286)</f>
        <v/>
      </c>
      <c r="B286" s="16" t="str">
        <f aca="false">IF(A286="","",Articles!B286)</f>
        <v/>
      </c>
      <c r="C286" s="17" t="str">
        <f aca="false">IF(A286="","",SUMIFS(Mouvements!$J$2:$J$5000,Mouvements!$D$2:$D$5000,A286,Mouvements!$F$2:$F$5000,C$4))</f>
        <v/>
      </c>
      <c r="D286" s="17" t="str">
        <f aca="false">IF(A286="","",SUMIFS(Mouvements!$J$2:$J$5000,Mouvements!$D$2:$D$5000,A286,Mouvements!$F$2:$F$5000,D$4))</f>
        <v/>
      </c>
      <c r="E286" s="31" t="str">
        <f aca="false">IF(A286="","",SUMIFS(Mouvements!$J$2:$J$5000,Mouvements!$D$2:$D$5000,A286))</f>
        <v/>
      </c>
      <c r="F286" s="17" t="str">
        <f aca="false">IF(A286="","",E286-C286-D286)</f>
        <v/>
      </c>
      <c r="G286" s="17" t="str">
        <f aca="false">IF(A286="","",SUMIFS(Commandes!$E$5:$E$1004,Commandes!$D$5:$D$1004,A286,Commandes!$G$5:$G$1004,"En cours"))</f>
        <v/>
      </c>
      <c r="H286" s="17" t="str">
        <f aca="false">IF(A286="","",E286+G286)</f>
        <v/>
      </c>
      <c r="I286" s="16" t="str">
        <f aca="false">IF(A286="","",Articles!F286)</f>
        <v/>
      </c>
      <c r="J286" s="32" t="str">
        <f aca="false">IF(A286="","",IF(E286&lt;=I286,IF(H286&lt;=I286,"Commander","Déjà commandé"),"OK"))</f>
        <v/>
      </c>
      <c r="K286" s="17" t="str">
        <f aca="false">IF(J286="Commander",Articles!G286,"")</f>
        <v/>
      </c>
      <c r="L286" s="33" t="str">
        <f aca="false">IF(A286="","",(SUMIFS(Mouvements!$H$2:$H$5000,Mouvements!$D$2:$D$5000,A286,Mouvements!$C$2:$C$5000,"Sortie")-SUMIFS(Mouvements!$H$2:$H$5000,Mouvements!$D$2:$D$5000,A286,Mouvements!$C$2:$C$5000,"Retour"))/Listes!$J$3)</f>
        <v/>
      </c>
      <c r="M286" s="34" t="str">
        <f aca="false">IF(OR(A286="",L286=""),"",IF(L286&gt;0,E286/L286,""))</f>
        <v/>
      </c>
      <c r="N286" s="35" t="str">
        <f aca="false">IF(A286="","",Articles!H286)</f>
        <v/>
      </c>
      <c r="O286" s="36" t="str">
        <f aca="false">IF(A286="","",E286*N286)</f>
        <v/>
      </c>
      <c r="P286" s="17" t="str">
        <f aca="false">IF(A286="","",IF(E286&lt;0,"Stock négatif : un mouvement manque",IF(F286&lt;&gt;0,"Stock sur un autre emplacement","")))</f>
        <v/>
      </c>
    </row>
    <row r="287" customFormat="false" ht="15" hidden="false" customHeight="false" outlineLevel="0" collapsed="false">
      <c r="A287" s="16" t="str">
        <f aca="false">IF(Articles!A287="","",Articles!A287)</f>
        <v/>
      </c>
      <c r="B287" s="16" t="str">
        <f aca="false">IF(A287="","",Articles!B287)</f>
        <v/>
      </c>
      <c r="C287" s="17" t="str">
        <f aca="false">IF(A287="","",SUMIFS(Mouvements!$J$2:$J$5000,Mouvements!$D$2:$D$5000,A287,Mouvements!$F$2:$F$5000,C$4))</f>
        <v/>
      </c>
      <c r="D287" s="17" t="str">
        <f aca="false">IF(A287="","",SUMIFS(Mouvements!$J$2:$J$5000,Mouvements!$D$2:$D$5000,A287,Mouvements!$F$2:$F$5000,D$4))</f>
        <v/>
      </c>
      <c r="E287" s="31" t="str">
        <f aca="false">IF(A287="","",SUMIFS(Mouvements!$J$2:$J$5000,Mouvements!$D$2:$D$5000,A287))</f>
        <v/>
      </c>
      <c r="F287" s="17" t="str">
        <f aca="false">IF(A287="","",E287-C287-D287)</f>
        <v/>
      </c>
      <c r="G287" s="17" t="str">
        <f aca="false">IF(A287="","",SUMIFS(Commandes!$E$5:$E$1004,Commandes!$D$5:$D$1004,A287,Commandes!$G$5:$G$1004,"En cours"))</f>
        <v/>
      </c>
      <c r="H287" s="17" t="str">
        <f aca="false">IF(A287="","",E287+G287)</f>
        <v/>
      </c>
      <c r="I287" s="16" t="str">
        <f aca="false">IF(A287="","",Articles!F287)</f>
        <v/>
      </c>
      <c r="J287" s="32" t="str">
        <f aca="false">IF(A287="","",IF(E287&lt;=I287,IF(H287&lt;=I287,"Commander","Déjà commandé"),"OK"))</f>
        <v/>
      </c>
      <c r="K287" s="17" t="str">
        <f aca="false">IF(J287="Commander",Articles!G287,"")</f>
        <v/>
      </c>
      <c r="L287" s="33" t="str">
        <f aca="false">IF(A287="","",(SUMIFS(Mouvements!$H$2:$H$5000,Mouvements!$D$2:$D$5000,A287,Mouvements!$C$2:$C$5000,"Sortie")-SUMIFS(Mouvements!$H$2:$H$5000,Mouvements!$D$2:$D$5000,A287,Mouvements!$C$2:$C$5000,"Retour"))/Listes!$J$3)</f>
        <v/>
      </c>
      <c r="M287" s="34" t="str">
        <f aca="false">IF(OR(A287="",L287=""),"",IF(L287&gt;0,E287/L287,""))</f>
        <v/>
      </c>
      <c r="N287" s="35" t="str">
        <f aca="false">IF(A287="","",Articles!H287)</f>
        <v/>
      </c>
      <c r="O287" s="36" t="str">
        <f aca="false">IF(A287="","",E287*N287)</f>
        <v/>
      </c>
      <c r="P287" s="17" t="str">
        <f aca="false">IF(A287="","",IF(E287&lt;0,"Stock négatif : un mouvement manque",IF(F287&lt;&gt;0,"Stock sur un autre emplacement","")))</f>
        <v/>
      </c>
    </row>
    <row r="288" customFormat="false" ht="15" hidden="false" customHeight="false" outlineLevel="0" collapsed="false">
      <c r="A288" s="16" t="str">
        <f aca="false">IF(Articles!A288="","",Articles!A288)</f>
        <v/>
      </c>
      <c r="B288" s="16" t="str">
        <f aca="false">IF(A288="","",Articles!B288)</f>
        <v/>
      </c>
      <c r="C288" s="17" t="str">
        <f aca="false">IF(A288="","",SUMIFS(Mouvements!$J$2:$J$5000,Mouvements!$D$2:$D$5000,A288,Mouvements!$F$2:$F$5000,C$4))</f>
        <v/>
      </c>
      <c r="D288" s="17" t="str">
        <f aca="false">IF(A288="","",SUMIFS(Mouvements!$J$2:$J$5000,Mouvements!$D$2:$D$5000,A288,Mouvements!$F$2:$F$5000,D$4))</f>
        <v/>
      </c>
      <c r="E288" s="31" t="str">
        <f aca="false">IF(A288="","",SUMIFS(Mouvements!$J$2:$J$5000,Mouvements!$D$2:$D$5000,A288))</f>
        <v/>
      </c>
      <c r="F288" s="17" t="str">
        <f aca="false">IF(A288="","",E288-C288-D288)</f>
        <v/>
      </c>
      <c r="G288" s="17" t="str">
        <f aca="false">IF(A288="","",SUMIFS(Commandes!$E$5:$E$1004,Commandes!$D$5:$D$1004,A288,Commandes!$G$5:$G$1004,"En cours"))</f>
        <v/>
      </c>
      <c r="H288" s="17" t="str">
        <f aca="false">IF(A288="","",E288+G288)</f>
        <v/>
      </c>
      <c r="I288" s="16" t="str">
        <f aca="false">IF(A288="","",Articles!F288)</f>
        <v/>
      </c>
      <c r="J288" s="32" t="str">
        <f aca="false">IF(A288="","",IF(E288&lt;=I288,IF(H288&lt;=I288,"Commander","Déjà commandé"),"OK"))</f>
        <v/>
      </c>
      <c r="K288" s="17" t="str">
        <f aca="false">IF(J288="Commander",Articles!G288,"")</f>
        <v/>
      </c>
      <c r="L288" s="33" t="str">
        <f aca="false">IF(A288="","",(SUMIFS(Mouvements!$H$2:$H$5000,Mouvements!$D$2:$D$5000,A288,Mouvements!$C$2:$C$5000,"Sortie")-SUMIFS(Mouvements!$H$2:$H$5000,Mouvements!$D$2:$D$5000,A288,Mouvements!$C$2:$C$5000,"Retour"))/Listes!$J$3)</f>
        <v/>
      </c>
      <c r="M288" s="34" t="str">
        <f aca="false">IF(OR(A288="",L288=""),"",IF(L288&gt;0,E288/L288,""))</f>
        <v/>
      </c>
      <c r="N288" s="35" t="str">
        <f aca="false">IF(A288="","",Articles!H288)</f>
        <v/>
      </c>
      <c r="O288" s="36" t="str">
        <f aca="false">IF(A288="","",E288*N288)</f>
        <v/>
      </c>
      <c r="P288" s="17" t="str">
        <f aca="false">IF(A288="","",IF(E288&lt;0,"Stock négatif : un mouvement manque",IF(F288&lt;&gt;0,"Stock sur un autre emplacement","")))</f>
        <v/>
      </c>
    </row>
    <row r="289" customFormat="false" ht="15" hidden="false" customHeight="false" outlineLevel="0" collapsed="false">
      <c r="A289" s="16" t="str">
        <f aca="false">IF(Articles!A289="","",Articles!A289)</f>
        <v/>
      </c>
      <c r="B289" s="16" t="str">
        <f aca="false">IF(A289="","",Articles!B289)</f>
        <v/>
      </c>
      <c r="C289" s="17" t="str">
        <f aca="false">IF(A289="","",SUMIFS(Mouvements!$J$2:$J$5000,Mouvements!$D$2:$D$5000,A289,Mouvements!$F$2:$F$5000,C$4))</f>
        <v/>
      </c>
      <c r="D289" s="17" t="str">
        <f aca="false">IF(A289="","",SUMIFS(Mouvements!$J$2:$J$5000,Mouvements!$D$2:$D$5000,A289,Mouvements!$F$2:$F$5000,D$4))</f>
        <v/>
      </c>
      <c r="E289" s="31" t="str">
        <f aca="false">IF(A289="","",SUMIFS(Mouvements!$J$2:$J$5000,Mouvements!$D$2:$D$5000,A289))</f>
        <v/>
      </c>
      <c r="F289" s="17" t="str">
        <f aca="false">IF(A289="","",E289-C289-D289)</f>
        <v/>
      </c>
      <c r="G289" s="17" t="str">
        <f aca="false">IF(A289="","",SUMIFS(Commandes!$E$5:$E$1004,Commandes!$D$5:$D$1004,A289,Commandes!$G$5:$G$1004,"En cours"))</f>
        <v/>
      </c>
      <c r="H289" s="17" t="str">
        <f aca="false">IF(A289="","",E289+G289)</f>
        <v/>
      </c>
      <c r="I289" s="16" t="str">
        <f aca="false">IF(A289="","",Articles!F289)</f>
        <v/>
      </c>
      <c r="J289" s="32" t="str">
        <f aca="false">IF(A289="","",IF(E289&lt;=I289,IF(H289&lt;=I289,"Commander","Déjà commandé"),"OK"))</f>
        <v/>
      </c>
      <c r="K289" s="17" t="str">
        <f aca="false">IF(J289="Commander",Articles!G289,"")</f>
        <v/>
      </c>
      <c r="L289" s="33" t="str">
        <f aca="false">IF(A289="","",(SUMIFS(Mouvements!$H$2:$H$5000,Mouvements!$D$2:$D$5000,A289,Mouvements!$C$2:$C$5000,"Sortie")-SUMIFS(Mouvements!$H$2:$H$5000,Mouvements!$D$2:$D$5000,A289,Mouvements!$C$2:$C$5000,"Retour"))/Listes!$J$3)</f>
        <v/>
      </c>
      <c r="M289" s="34" t="str">
        <f aca="false">IF(OR(A289="",L289=""),"",IF(L289&gt;0,E289/L289,""))</f>
        <v/>
      </c>
      <c r="N289" s="35" t="str">
        <f aca="false">IF(A289="","",Articles!H289)</f>
        <v/>
      </c>
      <c r="O289" s="36" t="str">
        <f aca="false">IF(A289="","",E289*N289)</f>
        <v/>
      </c>
      <c r="P289" s="17" t="str">
        <f aca="false">IF(A289="","",IF(E289&lt;0,"Stock négatif : un mouvement manque",IF(F289&lt;&gt;0,"Stock sur un autre emplacement","")))</f>
        <v/>
      </c>
    </row>
    <row r="290" customFormat="false" ht="15" hidden="false" customHeight="false" outlineLevel="0" collapsed="false">
      <c r="A290" s="16" t="str">
        <f aca="false">IF(Articles!A290="","",Articles!A290)</f>
        <v/>
      </c>
      <c r="B290" s="16" t="str">
        <f aca="false">IF(A290="","",Articles!B290)</f>
        <v/>
      </c>
      <c r="C290" s="17" t="str">
        <f aca="false">IF(A290="","",SUMIFS(Mouvements!$J$2:$J$5000,Mouvements!$D$2:$D$5000,A290,Mouvements!$F$2:$F$5000,C$4))</f>
        <v/>
      </c>
      <c r="D290" s="17" t="str">
        <f aca="false">IF(A290="","",SUMIFS(Mouvements!$J$2:$J$5000,Mouvements!$D$2:$D$5000,A290,Mouvements!$F$2:$F$5000,D$4))</f>
        <v/>
      </c>
      <c r="E290" s="31" t="str">
        <f aca="false">IF(A290="","",SUMIFS(Mouvements!$J$2:$J$5000,Mouvements!$D$2:$D$5000,A290))</f>
        <v/>
      </c>
      <c r="F290" s="17" t="str">
        <f aca="false">IF(A290="","",E290-C290-D290)</f>
        <v/>
      </c>
      <c r="G290" s="17" t="str">
        <f aca="false">IF(A290="","",SUMIFS(Commandes!$E$5:$E$1004,Commandes!$D$5:$D$1004,A290,Commandes!$G$5:$G$1004,"En cours"))</f>
        <v/>
      </c>
      <c r="H290" s="17" t="str">
        <f aca="false">IF(A290="","",E290+G290)</f>
        <v/>
      </c>
      <c r="I290" s="16" t="str">
        <f aca="false">IF(A290="","",Articles!F290)</f>
        <v/>
      </c>
      <c r="J290" s="32" t="str">
        <f aca="false">IF(A290="","",IF(E290&lt;=I290,IF(H290&lt;=I290,"Commander","Déjà commandé"),"OK"))</f>
        <v/>
      </c>
      <c r="K290" s="17" t="str">
        <f aca="false">IF(J290="Commander",Articles!G290,"")</f>
        <v/>
      </c>
      <c r="L290" s="33" t="str">
        <f aca="false">IF(A290="","",(SUMIFS(Mouvements!$H$2:$H$5000,Mouvements!$D$2:$D$5000,A290,Mouvements!$C$2:$C$5000,"Sortie")-SUMIFS(Mouvements!$H$2:$H$5000,Mouvements!$D$2:$D$5000,A290,Mouvements!$C$2:$C$5000,"Retour"))/Listes!$J$3)</f>
        <v/>
      </c>
      <c r="M290" s="34" t="str">
        <f aca="false">IF(OR(A290="",L290=""),"",IF(L290&gt;0,E290/L290,""))</f>
        <v/>
      </c>
      <c r="N290" s="35" t="str">
        <f aca="false">IF(A290="","",Articles!H290)</f>
        <v/>
      </c>
      <c r="O290" s="36" t="str">
        <f aca="false">IF(A290="","",E290*N290)</f>
        <v/>
      </c>
      <c r="P290" s="17" t="str">
        <f aca="false">IF(A290="","",IF(E290&lt;0,"Stock négatif : un mouvement manque",IF(F290&lt;&gt;0,"Stock sur un autre emplacement","")))</f>
        <v/>
      </c>
    </row>
    <row r="291" customFormat="false" ht="15" hidden="false" customHeight="false" outlineLevel="0" collapsed="false">
      <c r="A291" s="16" t="str">
        <f aca="false">IF(Articles!A291="","",Articles!A291)</f>
        <v/>
      </c>
      <c r="B291" s="16" t="str">
        <f aca="false">IF(A291="","",Articles!B291)</f>
        <v/>
      </c>
      <c r="C291" s="17" t="str">
        <f aca="false">IF(A291="","",SUMIFS(Mouvements!$J$2:$J$5000,Mouvements!$D$2:$D$5000,A291,Mouvements!$F$2:$F$5000,C$4))</f>
        <v/>
      </c>
      <c r="D291" s="17" t="str">
        <f aca="false">IF(A291="","",SUMIFS(Mouvements!$J$2:$J$5000,Mouvements!$D$2:$D$5000,A291,Mouvements!$F$2:$F$5000,D$4))</f>
        <v/>
      </c>
      <c r="E291" s="31" t="str">
        <f aca="false">IF(A291="","",SUMIFS(Mouvements!$J$2:$J$5000,Mouvements!$D$2:$D$5000,A291))</f>
        <v/>
      </c>
      <c r="F291" s="17" t="str">
        <f aca="false">IF(A291="","",E291-C291-D291)</f>
        <v/>
      </c>
      <c r="G291" s="17" t="str">
        <f aca="false">IF(A291="","",SUMIFS(Commandes!$E$5:$E$1004,Commandes!$D$5:$D$1004,A291,Commandes!$G$5:$G$1004,"En cours"))</f>
        <v/>
      </c>
      <c r="H291" s="17" t="str">
        <f aca="false">IF(A291="","",E291+G291)</f>
        <v/>
      </c>
      <c r="I291" s="16" t="str">
        <f aca="false">IF(A291="","",Articles!F291)</f>
        <v/>
      </c>
      <c r="J291" s="32" t="str">
        <f aca="false">IF(A291="","",IF(E291&lt;=I291,IF(H291&lt;=I291,"Commander","Déjà commandé"),"OK"))</f>
        <v/>
      </c>
      <c r="K291" s="17" t="str">
        <f aca="false">IF(J291="Commander",Articles!G291,"")</f>
        <v/>
      </c>
      <c r="L291" s="33" t="str">
        <f aca="false">IF(A291="","",(SUMIFS(Mouvements!$H$2:$H$5000,Mouvements!$D$2:$D$5000,A291,Mouvements!$C$2:$C$5000,"Sortie")-SUMIFS(Mouvements!$H$2:$H$5000,Mouvements!$D$2:$D$5000,A291,Mouvements!$C$2:$C$5000,"Retour"))/Listes!$J$3)</f>
        <v/>
      </c>
      <c r="M291" s="34" t="str">
        <f aca="false">IF(OR(A291="",L291=""),"",IF(L291&gt;0,E291/L291,""))</f>
        <v/>
      </c>
      <c r="N291" s="35" t="str">
        <f aca="false">IF(A291="","",Articles!H291)</f>
        <v/>
      </c>
      <c r="O291" s="36" t="str">
        <f aca="false">IF(A291="","",E291*N291)</f>
        <v/>
      </c>
      <c r="P291" s="17" t="str">
        <f aca="false">IF(A291="","",IF(E291&lt;0,"Stock négatif : un mouvement manque",IF(F291&lt;&gt;0,"Stock sur un autre emplacement","")))</f>
        <v/>
      </c>
    </row>
    <row r="292" customFormat="false" ht="15" hidden="false" customHeight="false" outlineLevel="0" collapsed="false">
      <c r="A292" s="16" t="str">
        <f aca="false">IF(Articles!A292="","",Articles!A292)</f>
        <v/>
      </c>
      <c r="B292" s="16" t="str">
        <f aca="false">IF(A292="","",Articles!B292)</f>
        <v/>
      </c>
      <c r="C292" s="17" t="str">
        <f aca="false">IF(A292="","",SUMIFS(Mouvements!$J$2:$J$5000,Mouvements!$D$2:$D$5000,A292,Mouvements!$F$2:$F$5000,C$4))</f>
        <v/>
      </c>
      <c r="D292" s="17" t="str">
        <f aca="false">IF(A292="","",SUMIFS(Mouvements!$J$2:$J$5000,Mouvements!$D$2:$D$5000,A292,Mouvements!$F$2:$F$5000,D$4))</f>
        <v/>
      </c>
      <c r="E292" s="31" t="str">
        <f aca="false">IF(A292="","",SUMIFS(Mouvements!$J$2:$J$5000,Mouvements!$D$2:$D$5000,A292))</f>
        <v/>
      </c>
      <c r="F292" s="17" t="str">
        <f aca="false">IF(A292="","",E292-C292-D292)</f>
        <v/>
      </c>
      <c r="G292" s="17" t="str">
        <f aca="false">IF(A292="","",SUMIFS(Commandes!$E$5:$E$1004,Commandes!$D$5:$D$1004,A292,Commandes!$G$5:$G$1004,"En cours"))</f>
        <v/>
      </c>
      <c r="H292" s="17" t="str">
        <f aca="false">IF(A292="","",E292+G292)</f>
        <v/>
      </c>
      <c r="I292" s="16" t="str">
        <f aca="false">IF(A292="","",Articles!F292)</f>
        <v/>
      </c>
      <c r="J292" s="32" t="str">
        <f aca="false">IF(A292="","",IF(E292&lt;=I292,IF(H292&lt;=I292,"Commander","Déjà commandé"),"OK"))</f>
        <v/>
      </c>
      <c r="K292" s="17" t="str">
        <f aca="false">IF(J292="Commander",Articles!G292,"")</f>
        <v/>
      </c>
      <c r="L292" s="33" t="str">
        <f aca="false">IF(A292="","",(SUMIFS(Mouvements!$H$2:$H$5000,Mouvements!$D$2:$D$5000,A292,Mouvements!$C$2:$C$5000,"Sortie")-SUMIFS(Mouvements!$H$2:$H$5000,Mouvements!$D$2:$D$5000,A292,Mouvements!$C$2:$C$5000,"Retour"))/Listes!$J$3)</f>
        <v/>
      </c>
      <c r="M292" s="34" t="str">
        <f aca="false">IF(OR(A292="",L292=""),"",IF(L292&gt;0,E292/L292,""))</f>
        <v/>
      </c>
      <c r="N292" s="35" t="str">
        <f aca="false">IF(A292="","",Articles!H292)</f>
        <v/>
      </c>
      <c r="O292" s="36" t="str">
        <f aca="false">IF(A292="","",E292*N292)</f>
        <v/>
      </c>
      <c r="P292" s="17" t="str">
        <f aca="false">IF(A292="","",IF(E292&lt;0,"Stock négatif : un mouvement manque",IF(F292&lt;&gt;0,"Stock sur un autre emplacement","")))</f>
        <v/>
      </c>
    </row>
    <row r="293" customFormat="false" ht="15" hidden="false" customHeight="false" outlineLevel="0" collapsed="false">
      <c r="A293" s="16" t="str">
        <f aca="false">IF(Articles!A293="","",Articles!A293)</f>
        <v/>
      </c>
      <c r="B293" s="16" t="str">
        <f aca="false">IF(A293="","",Articles!B293)</f>
        <v/>
      </c>
      <c r="C293" s="17" t="str">
        <f aca="false">IF(A293="","",SUMIFS(Mouvements!$J$2:$J$5000,Mouvements!$D$2:$D$5000,A293,Mouvements!$F$2:$F$5000,C$4))</f>
        <v/>
      </c>
      <c r="D293" s="17" t="str">
        <f aca="false">IF(A293="","",SUMIFS(Mouvements!$J$2:$J$5000,Mouvements!$D$2:$D$5000,A293,Mouvements!$F$2:$F$5000,D$4))</f>
        <v/>
      </c>
      <c r="E293" s="31" t="str">
        <f aca="false">IF(A293="","",SUMIFS(Mouvements!$J$2:$J$5000,Mouvements!$D$2:$D$5000,A293))</f>
        <v/>
      </c>
      <c r="F293" s="17" t="str">
        <f aca="false">IF(A293="","",E293-C293-D293)</f>
        <v/>
      </c>
      <c r="G293" s="17" t="str">
        <f aca="false">IF(A293="","",SUMIFS(Commandes!$E$5:$E$1004,Commandes!$D$5:$D$1004,A293,Commandes!$G$5:$G$1004,"En cours"))</f>
        <v/>
      </c>
      <c r="H293" s="17" t="str">
        <f aca="false">IF(A293="","",E293+G293)</f>
        <v/>
      </c>
      <c r="I293" s="16" t="str">
        <f aca="false">IF(A293="","",Articles!F293)</f>
        <v/>
      </c>
      <c r="J293" s="32" t="str">
        <f aca="false">IF(A293="","",IF(E293&lt;=I293,IF(H293&lt;=I293,"Commander","Déjà commandé"),"OK"))</f>
        <v/>
      </c>
      <c r="K293" s="17" t="str">
        <f aca="false">IF(J293="Commander",Articles!G293,"")</f>
        <v/>
      </c>
      <c r="L293" s="33" t="str">
        <f aca="false">IF(A293="","",(SUMIFS(Mouvements!$H$2:$H$5000,Mouvements!$D$2:$D$5000,A293,Mouvements!$C$2:$C$5000,"Sortie")-SUMIFS(Mouvements!$H$2:$H$5000,Mouvements!$D$2:$D$5000,A293,Mouvements!$C$2:$C$5000,"Retour"))/Listes!$J$3)</f>
        <v/>
      </c>
      <c r="M293" s="34" t="str">
        <f aca="false">IF(OR(A293="",L293=""),"",IF(L293&gt;0,E293/L293,""))</f>
        <v/>
      </c>
      <c r="N293" s="35" t="str">
        <f aca="false">IF(A293="","",Articles!H293)</f>
        <v/>
      </c>
      <c r="O293" s="36" t="str">
        <f aca="false">IF(A293="","",E293*N293)</f>
        <v/>
      </c>
      <c r="P293" s="17" t="str">
        <f aca="false">IF(A293="","",IF(E293&lt;0,"Stock négatif : un mouvement manque",IF(F293&lt;&gt;0,"Stock sur un autre emplacement","")))</f>
        <v/>
      </c>
    </row>
    <row r="294" customFormat="false" ht="15" hidden="false" customHeight="false" outlineLevel="0" collapsed="false">
      <c r="A294" s="16" t="str">
        <f aca="false">IF(Articles!A294="","",Articles!A294)</f>
        <v/>
      </c>
      <c r="B294" s="16" t="str">
        <f aca="false">IF(A294="","",Articles!B294)</f>
        <v/>
      </c>
      <c r="C294" s="17" t="str">
        <f aca="false">IF(A294="","",SUMIFS(Mouvements!$J$2:$J$5000,Mouvements!$D$2:$D$5000,A294,Mouvements!$F$2:$F$5000,C$4))</f>
        <v/>
      </c>
      <c r="D294" s="17" t="str">
        <f aca="false">IF(A294="","",SUMIFS(Mouvements!$J$2:$J$5000,Mouvements!$D$2:$D$5000,A294,Mouvements!$F$2:$F$5000,D$4))</f>
        <v/>
      </c>
      <c r="E294" s="31" t="str">
        <f aca="false">IF(A294="","",SUMIFS(Mouvements!$J$2:$J$5000,Mouvements!$D$2:$D$5000,A294))</f>
        <v/>
      </c>
      <c r="F294" s="17" t="str">
        <f aca="false">IF(A294="","",E294-C294-D294)</f>
        <v/>
      </c>
      <c r="G294" s="17" t="str">
        <f aca="false">IF(A294="","",SUMIFS(Commandes!$E$5:$E$1004,Commandes!$D$5:$D$1004,A294,Commandes!$G$5:$G$1004,"En cours"))</f>
        <v/>
      </c>
      <c r="H294" s="17" t="str">
        <f aca="false">IF(A294="","",E294+G294)</f>
        <v/>
      </c>
      <c r="I294" s="16" t="str">
        <f aca="false">IF(A294="","",Articles!F294)</f>
        <v/>
      </c>
      <c r="J294" s="32" t="str">
        <f aca="false">IF(A294="","",IF(E294&lt;=I294,IF(H294&lt;=I294,"Commander","Déjà commandé"),"OK"))</f>
        <v/>
      </c>
      <c r="K294" s="17" t="str">
        <f aca="false">IF(J294="Commander",Articles!G294,"")</f>
        <v/>
      </c>
      <c r="L294" s="33" t="str">
        <f aca="false">IF(A294="","",(SUMIFS(Mouvements!$H$2:$H$5000,Mouvements!$D$2:$D$5000,A294,Mouvements!$C$2:$C$5000,"Sortie")-SUMIFS(Mouvements!$H$2:$H$5000,Mouvements!$D$2:$D$5000,A294,Mouvements!$C$2:$C$5000,"Retour"))/Listes!$J$3)</f>
        <v/>
      </c>
      <c r="M294" s="34" t="str">
        <f aca="false">IF(OR(A294="",L294=""),"",IF(L294&gt;0,E294/L294,""))</f>
        <v/>
      </c>
      <c r="N294" s="35" t="str">
        <f aca="false">IF(A294="","",Articles!H294)</f>
        <v/>
      </c>
      <c r="O294" s="36" t="str">
        <f aca="false">IF(A294="","",E294*N294)</f>
        <v/>
      </c>
      <c r="P294" s="17" t="str">
        <f aca="false">IF(A294="","",IF(E294&lt;0,"Stock négatif : un mouvement manque",IF(F294&lt;&gt;0,"Stock sur un autre emplacement","")))</f>
        <v/>
      </c>
    </row>
    <row r="295" customFormat="false" ht="15" hidden="false" customHeight="false" outlineLevel="0" collapsed="false">
      <c r="A295" s="16" t="str">
        <f aca="false">IF(Articles!A295="","",Articles!A295)</f>
        <v/>
      </c>
      <c r="B295" s="16" t="str">
        <f aca="false">IF(A295="","",Articles!B295)</f>
        <v/>
      </c>
      <c r="C295" s="17" t="str">
        <f aca="false">IF(A295="","",SUMIFS(Mouvements!$J$2:$J$5000,Mouvements!$D$2:$D$5000,A295,Mouvements!$F$2:$F$5000,C$4))</f>
        <v/>
      </c>
      <c r="D295" s="17" t="str">
        <f aca="false">IF(A295="","",SUMIFS(Mouvements!$J$2:$J$5000,Mouvements!$D$2:$D$5000,A295,Mouvements!$F$2:$F$5000,D$4))</f>
        <v/>
      </c>
      <c r="E295" s="31" t="str">
        <f aca="false">IF(A295="","",SUMIFS(Mouvements!$J$2:$J$5000,Mouvements!$D$2:$D$5000,A295))</f>
        <v/>
      </c>
      <c r="F295" s="17" t="str">
        <f aca="false">IF(A295="","",E295-C295-D295)</f>
        <v/>
      </c>
      <c r="G295" s="17" t="str">
        <f aca="false">IF(A295="","",SUMIFS(Commandes!$E$5:$E$1004,Commandes!$D$5:$D$1004,A295,Commandes!$G$5:$G$1004,"En cours"))</f>
        <v/>
      </c>
      <c r="H295" s="17" t="str">
        <f aca="false">IF(A295="","",E295+G295)</f>
        <v/>
      </c>
      <c r="I295" s="16" t="str">
        <f aca="false">IF(A295="","",Articles!F295)</f>
        <v/>
      </c>
      <c r="J295" s="32" t="str">
        <f aca="false">IF(A295="","",IF(E295&lt;=I295,IF(H295&lt;=I295,"Commander","Déjà commandé"),"OK"))</f>
        <v/>
      </c>
      <c r="K295" s="17" t="str">
        <f aca="false">IF(J295="Commander",Articles!G295,"")</f>
        <v/>
      </c>
      <c r="L295" s="33" t="str">
        <f aca="false">IF(A295="","",(SUMIFS(Mouvements!$H$2:$H$5000,Mouvements!$D$2:$D$5000,A295,Mouvements!$C$2:$C$5000,"Sortie")-SUMIFS(Mouvements!$H$2:$H$5000,Mouvements!$D$2:$D$5000,A295,Mouvements!$C$2:$C$5000,"Retour"))/Listes!$J$3)</f>
        <v/>
      </c>
      <c r="M295" s="34" t="str">
        <f aca="false">IF(OR(A295="",L295=""),"",IF(L295&gt;0,E295/L295,""))</f>
        <v/>
      </c>
      <c r="N295" s="35" t="str">
        <f aca="false">IF(A295="","",Articles!H295)</f>
        <v/>
      </c>
      <c r="O295" s="36" t="str">
        <f aca="false">IF(A295="","",E295*N295)</f>
        <v/>
      </c>
      <c r="P295" s="17" t="str">
        <f aca="false">IF(A295="","",IF(E295&lt;0,"Stock négatif : un mouvement manque",IF(F295&lt;&gt;0,"Stock sur un autre emplacement","")))</f>
        <v/>
      </c>
    </row>
    <row r="296" customFormat="false" ht="15" hidden="false" customHeight="false" outlineLevel="0" collapsed="false">
      <c r="A296" s="16" t="str">
        <f aca="false">IF(Articles!A296="","",Articles!A296)</f>
        <v/>
      </c>
      <c r="B296" s="16" t="str">
        <f aca="false">IF(A296="","",Articles!B296)</f>
        <v/>
      </c>
      <c r="C296" s="17" t="str">
        <f aca="false">IF(A296="","",SUMIFS(Mouvements!$J$2:$J$5000,Mouvements!$D$2:$D$5000,A296,Mouvements!$F$2:$F$5000,C$4))</f>
        <v/>
      </c>
      <c r="D296" s="17" t="str">
        <f aca="false">IF(A296="","",SUMIFS(Mouvements!$J$2:$J$5000,Mouvements!$D$2:$D$5000,A296,Mouvements!$F$2:$F$5000,D$4))</f>
        <v/>
      </c>
      <c r="E296" s="31" t="str">
        <f aca="false">IF(A296="","",SUMIFS(Mouvements!$J$2:$J$5000,Mouvements!$D$2:$D$5000,A296))</f>
        <v/>
      </c>
      <c r="F296" s="17" t="str">
        <f aca="false">IF(A296="","",E296-C296-D296)</f>
        <v/>
      </c>
      <c r="G296" s="17" t="str">
        <f aca="false">IF(A296="","",SUMIFS(Commandes!$E$5:$E$1004,Commandes!$D$5:$D$1004,A296,Commandes!$G$5:$G$1004,"En cours"))</f>
        <v/>
      </c>
      <c r="H296" s="17" t="str">
        <f aca="false">IF(A296="","",E296+G296)</f>
        <v/>
      </c>
      <c r="I296" s="16" t="str">
        <f aca="false">IF(A296="","",Articles!F296)</f>
        <v/>
      </c>
      <c r="J296" s="32" t="str">
        <f aca="false">IF(A296="","",IF(E296&lt;=I296,IF(H296&lt;=I296,"Commander","Déjà commandé"),"OK"))</f>
        <v/>
      </c>
      <c r="K296" s="17" t="str">
        <f aca="false">IF(J296="Commander",Articles!G296,"")</f>
        <v/>
      </c>
      <c r="L296" s="33" t="str">
        <f aca="false">IF(A296="","",(SUMIFS(Mouvements!$H$2:$H$5000,Mouvements!$D$2:$D$5000,A296,Mouvements!$C$2:$C$5000,"Sortie")-SUMIFS(Mouvements!$H$2:$H$5000,Mouvements!$D$2:$D$5000,A296,Mouvements!$C$2:$C$5000,"Retour"))/Listes!$J$3)</f>
        <v/>
      </c>
      <c r="M296" s="34" t="str">
        <f aca="false">IF(OR(A296="",L296=""),"",IF(L296&gt;0,E296/L296,""))</f>
        <v/>
      </c>
      <c r="N296" s="35" t="str">
        <f aca="false">IF(A296="","",Articles!H296)</f>
        <v/>
      </c>
      <c r="O296" s="36" t="str">
        <f aca="false">IF(A296="","",E296*N296)</f>
        <v/>
      </c>
      <c r="P296" s="17" t="str">
        <f aca="false">IF(A296="","",IF(E296&lt;0,"Stock négatif : un mouvement manque",IF(F296&lt;&gt;0,"Stock sur un autre emplacement","")))</f>
        <v/>
      </c>
    </row>
    <row r="297" customFormat="false" ht="15" hidden="false" customHeight="false" outlineLevel="0" collapsed="false">
      <c r="A297" s="16" t="str">
        <f aca="false">IF(Articles!A297="","",Articles!A297)</f>
        <v/>
      </c>
      <c r="B297" s="16" t="str">
        <f aca="false">IF(A297="","",Articles!B297)</f>
        <v/>
      </c>
      <c r="C297" s="17" t="str">
        <f aca="false">IF(A297="","",SUMIFS(Mouvements!$J$2:$J$5000,Mouvements!$D$2:$D$5000,A297,Mouvements!$F$2:$F$5000,C$4))</f>
        <v/>
      </c>
      <c r="D297" s="17" t="str">
        <f aca="false">IF(A297="","",SUMIFS(Mouvements!$J$2:$J$5000,Mouvements!$D$2:$D$5000,A297,Mouvements!$F$2:$F$5000,D$4))</f>
        <v/>
      </c>
      <c r="E297" s="31" t="str">
        <f aca="false">IF(A297="","",SUMIFS(Mouvements!$J$2:$J$5000,Mouvements!$D$2:$D$5000,A297))</f>
        <v/>
      </c>
      <c r="F297" s="17" t="str">
        <f aca="false">IF(A297="","",E297-C297-D297)</f>
        <v/>
      </c>
      <c r="G297" s="17" t="str">
        <f aca="false">IF(A297="","",SUMIFS(Commandes!$E$5:$E$1004,Commandes!$D$5:$D$1004,A297,Commandes!$G$5:$G$1004,"En cours"))</f>
        <v/>
      </c>
      <c r="H297" s="17" t="str">
        <f aca="false">IF(A297="","",E297+G297)</f>
        <v/>
      </c>
      <c r="I297" s="16" t="str">
        <f aca="false">IF(A297="","",Articles!F297)</f>
        <v/>
      </c>
      <c r="J297" s="32" t="str">
        <f aca="false">IF(A297="","",IF(E297&lt;=I297,IF(H297&lt;=I297,"Commander","Déjà commandé"),"OK"))</f>
        <v/>
      </c>
      <c r="K297" s="17" t="str">
        <f aca="false">IF(J297="Commander",Articles!G297,"")</f>
        <v/>
      </c>
      <c r="L297" s="33" t="str">
        <f aca="false">IF(A297="","",(SUMIFS(Mouvements!$H$2:$H$5000,Mouvements!$D$2:$D$5000,A297,Mouvements!$C$2:$C$5000,"Sortie")-SUMIFS(Mouvements!$H$2:$H$5000,Mouvements!$D$2:$D$5000,A297,Mouvements!$C$2:$C$5000,"Retour"))/Listes!$J$3)</f>
        <v/>
      </c>
      <c r="M297" s="34" t="str">
        <f aca="false">IF(OR(A297="",L297=""),"",IF(L297&gt;0,E297/L297,""))</f>
        <v/>
      </c>
      <c r="N297" s="35" t="str">
        <f aca="false">IF(A297="","",Articles!H297)</f>
        <v/>
      </c>
      <c r="O297" s="36" t="str">
        <f aca="false">IF(A297="","",E297*N297)</f>
        <v/>
      </c>
      <c r="P297" s="17" t="str">
        <f aca="false">IF(A297="","",IF(E297&lt;0,"Stock négatif : un mouvement manque",IF(F297&lt;&gt;0,"Stock sur un autre emplacement","")))</f>
        <v/>
      </c>
    </row>
    <row r="298" customFormat="false" ht="15" hidden="false" customHeight="false" outlineLevel="0" collapsed="false">
      <c r="A298" s="16" t="str">
        <f aca="false">IF(Articles!A298="","",Articles!A298)</f>
        <v/>
      </c>
      <c r="B298" s="16" t="str">
        <f aca="false">IF(A298="","",Articles!B298)</f>
        <v/>
      </c>
      <c r="C298" s="17" t="str">
        <f aca="false">IF(A298="","",SUMIFS(Mouvements!$J$2:$J$5000,Mouvements!$D$2:$D$5000,A298,Mouvements!$F$2:$F$5000,C$4))</f>
        <v/>
      </c>
      <c r="D298" s="17" t="str">
        <f aca="false">IF(A298="","",SUMIFS(Mouvements!$J$2:$J$5000,Mouvements!$D$2:$D$5000,A298,Mouvements!$F$2:$F$5000,D$4))</f>
        <v/>
      </c>
      <c r="E298" s="31" t="str">
        <f aca="false">IF(A298="","",SUMIFS(Mouvements!$J$2:$J$5000,Mouvements!$D$2:$D$5000,A298))</f>
        <v/>
      </c>
      <c r="F298" s="17" t="str">
        <f aca="false">IF(A298="","",E298-C298-D298)</f>
        <v/>
      </c>
      <c r="G298" s="17" t="str">
        <f aca="false">IF(A298="","",SUMIFS(Commandes!$E$5:$E$1004,Commandes!$D$5:$D$1004,A298,Commandes!$G$5:$G$1004,"En cours"))</f>
        <v/>
      </c>
      <c r="H298" s="17" t="str">
        <f aca="false">IF(A298="","",E298+G298)</f>
        <v/>
      </c>
      <c r="I298" s="16" t="str">
        <f aca="false">IF(A298="","",Articles!F298)</f>
        <v/>
      </c>
      <c r="J298" s="32" t="str">
        <f aca="false">IF(A298="","",IF(E298&lt;=I298,IF(H298&lt;=I298,"Commander","Déjà commandé"),"OK"))</f>
        <v/>
      </c>
      <c r="K298" s="17" t="str">
        <f aca="false">IF(J298="Commander",Articles!G298,"")</f>
        <v/>
      </c>
      <c r="L298" s="33" t="str">
        <f aca="false">IF(A298="","",(SUMIFS(Mouvements!$H$2:$H$5000,Mouvements!$D$2:$D$5000,A298,Mouvements!$C$2:$C$5000,"Sortie")-SUMIFS(Mouvements!$H$2:$H$5000,Mouvements!$D$2:$D$5000,A298,Mouvements!$C$2:$C$5000,"Retour"))/Listes!$J$3)</f>
        <v/>
      </c>
      <c r="M298" s="34" t="str">
        <f aca="false">IF(OR(A298="",L298=""),"",IF(L298&gt;0,E298/L298,""))</f>
        <v/>
      </c>
      <c r="N298" s="35" t="str">
        <f aca="false">IF(A298="","",Articles!H298)</f>
        <v/>
      </c>
      <c r="O298" s="36" t="str">
        <f aca="false">IF(A298="","",E298*N298)</f>
        <v/>
      </c>
      <c r="P298" s="17" t="str">
        <f aca="false">IF(A298="","",IF(E298&lt;0,"Stock négatif : un mouvement manque",IF(F298&lt;&gt;0,"Stock sur un autre emplacement","")))</f>
        <v/>
      </c>
    </row>
    <row r="299" customFormat="false" ht="15" hidden="false" customHeight="false" outlineLevel="0" collapsed="false">
      <c r="A299" s="16" t="str">
        <f aca="false">IF(Articles!A299="","",Articles!A299)</f>
        <v/>
      </c>
      <c r="B299" s="16" t="str">
        <f aca="false">IF(A299="","",Articles!B299)</f>
        <v/>
      </c>
      <c r="C299" s="17" t="str">
        <f aca="false">IF(A299="","",SUMIFS(Mouvements!$J$2:$J$5000,Mouvements!$D$2:$D$5000,A299,Mouvements!$F$2:$F$5000,C$4))</f>
        <v/>
      </c>
      <c r="D299" s="17" t="str">
        <f aca="false">IF(A299="","",SUMIFS(Mouvements!$J$2:$J$5000,Mouvements!$D$2:$D$5000,A299,Mouvements!$F$2:$F$5000,D$4))</f>
        <v/>
      </c>
      <c r="E299" s="31" t="str">
        <f aca="false">IF(A299="","",SUMIFS(Mouvements!$J$2:$J$5000,Mouvements!$D$2:$D$5000,A299))</f>
        <v/>
      </c>
      <c r="F299" s="17" t="str">
        <f aca="false">IF(A299="","",E299-C299-D299)</f>
        <v/>
      </c>
      <c r="G299" s="17" t="str">
        <f aca="false">IF(A299="","",SUMIFS(Commandes!$E$5:$E$1004,Commandes!$D$5:$D$1004,A299,Commandes!$G$5:$G$1004,"En cours"))</f>
        <v/>
      </c>
      <c r="H299" s="17" t="str">
        <f aca="false">IF(A299="","",E299+G299)</f>
        <v/>
      </c>
      <c r="I299" s="16" t="str">
        <f aca="false">IF(A299="","",Articles!F299)</f>
        <v/>
      </c>
      <c r="J299" s="32" t="str">
        <f aca="false">IF(A299="","",IF(E299&lt;=I299,IF(H299&lt;=I299,"Commander","Déjà commandé"),"OK"))</f>
        <v/>
      </c>
      <c r="K299" s="17" t="str">
        <f aca="false">IF(J299="Commander",Articles!G299,"")</f>
        <v/>
      </c>
      <c r="L299" s="33" t="str">
        <f aca="false">IF(A299="","",(SUMIFS(Mouvements!$H$2:$H$5000,Mouvements!$D$2:$D$5000,A299,Mouvements!$C$2:$C$5000,"Sortie")-SUMIFS(Mouvements!$H$2:$H$5000,Mouvements!$D$2:$D$5000,A299,Mouvements!$C$2:$C$5000,"Retour"))/Listes!$J$3)</f>
        <v/>
      </c>
      <c r="M299" s="34" t="str">
        <f aca="false">IF(OR(A299="",L299=""),"",IF(L299&gt;0,E299/L299,""))</f>
        <v/>
      </c>
      <c r="N299" s="35" t="str">
        <f aca="false">IF(A299="","",Articles!H299)</f>
        <v/>
      </c>
      <c r="O299" s="36" t="str">
        <f aca="false">IF(A299="","",E299*N299)</f>
        <v/>
      </c>
      <c r="P299" s="17" t="str">
        <f aca="false">IF(A299="","",IF(E299&lt;0,"Stock négatif : un mouvement manque",IF(F299&lt;&gt;0,"Stock sur un autre emplacement","")))</f>
        <v/>
      </c>
    </row>
    <row r="300" customFormat="false" ht="15" hidden="false" customHeight="false" outlineLevel="0" collapsed="false">
      <c r="A300" s="16" t="str">
        <f aca="false">IF(Articles!A300="","",Articles!A300)</f>
        <v/>
      </c>
      <c r="B300" s="16" t="str">
        <f aca="false">IF(A300="","",Articles!B300)</f>
        <v/>
      </c>
      <c r="C300" s="17" t="str">
        <f aca="false">IF(A300="","",SUMIFS(Mouvements!$J$2:$J$5000,Mouvements!$D$2:$D$5000,A300,Mouvements!$F$2:$F$5000,C$4))</f>
        <v/>
      </c>
      <c r="D300" s="17" t="str">
        <f aca="false">IF(A300="","",SUMIFS(Mouvements!$J$2:$J$5000,Mouvements!$D$2:$D$5000,A300,Mouvements!$F$2:$F$5000,D$4))</f>
        <v/>
      </c>
      <c r="E300" s="31" t="str">
        <f aca="false">IF(A300="","",SUMIFS(Mouvements!$J$2:$J$5000,Mouvements!$D$2:$D$5000,A300))</f>
        <v/>
      </c>
      <c r="F300" s="17" t="str">
        <f aca="false">IF(A300="","",E300-C300-D300)</f>
        <v/>
      </c>
      <c r="G300" s="17" t="str">
        <f aca="false">IF(A300="","",SUMIFS(Commandes!$E$5:$E$1004,Commandes!$D$5:$D$1004,A300,Commandes!$G$5:$G$1004,"En cours"))</f>
        <v/>
      </c>
      <c r="H300" s="17" t="str">
        <f aca="false">IF(A300="","",E300+G300)</f>
        <v/>
      </c>
      <c r="I300" s="16" t="str">
        <f aca="false">IF(A300="","",Articles!F300)</f>
        <v/>
      </c>
      <c r="J300" s="32" t="str">
        <f aca="false">IF(A300="","",IF(E300&lt;=I300,IF(H300&lt;=I300,"Commander","Déjà commandé"),"OK"))</f>
        <v/>
      </c>
      <c r="K300" s="17" t="str">
        <f aca="false">IF(J300="Commander",Articles!G300,"")</f>
        <v/>
      </c>
      <c r="L300" s="33" t="str">
        <f aca="false">IF(A300="","",(SUMIFS(Mouvements!$H$2:$H$5000,Mouvements!$D$2:$D$5000,A300,Mouvements!$C$2:$C$5000,"Sortie")-SUMIFS(Mouvements!$H$2:$H$5000,Mouvements!$D$2:$D$5000,A300,Mouvements!$C$2:$C$5000,"Retour"))/Listes!$J$3)</f>
        <v/>
      </c>
      <c r="M300" s="34" t="str">
        <f aca="false">IF(OR(A300="",L300=""),"",IF(L300&gt;0,E300/L300,""))</f>
        <v/>
      </c>
      <c r="N300" s="35" t="str">
        <f aca="false">IF(A300="","",Articles!H300)</f>
        <v/>
      </c>
      <c r="O300" s="36" t="str">
        <f aca="false">IF(A300="","",E300*N300)</f>
        <v/>
      </c>
      <c r="P300" s="17" t="str">
        <f aca="false">IF(A300="","",IF(E300&lt;0,"Stock négatif : un mouvement manque",IF(F300&lt;&gt;0,"Stock sur un autre emplacement","")))</f>
        <v/>
      </c>
    </row>
    <row r="301" customFormat="false" ht="15" hidden="false" customHeight="false" outlineLevel="0" collapsed="false">
      <c r="A301" s="16" t="str">
        <f aca="false">IF(Articles!A301="","",Articles!A301)</f>
        <v/>
      </c>
      <c r="B301" s="16" t="str">
        <f aca="false">IF(A301="","",Articles!B301)</f>
        <v/>
      </c>
      <c r="C301" s="17" t="str">
        <f aca="false">IF(A301="","",SUMIFS(Mouvements!$J$2:$J$5000,Mouvements!$D$2:$D$5000,A301,Mouvements!$F$2:$F$5000,C$4))</f>
        <v/>
      </c>
      <c r="D301" s="17" t="str">
        <f aca="false">IF(A301="","",SUMIFS(Mouvements!$J$2:$J$5000,Mouvements!$D$2:$D$5000,A301,Mouvements!$F$2:$F$5000,D$4))</f>
        <v/>
      </c>
      <c r="E301" s="31" t="str">
        <f aca="false">IF(A301="","",SUMIFS(Mouvements!$J$2:$J$5000,Mouvements!$D$2:$D$5000,A301))</f>
        <v/>
      </c>
      <c r="F301" s="17" t="str">
        <f aca="false">IF(A301="","",E301-C301-D301)</f>
        <v/>
      </c>
      <c r="G301" s="17" t="str">
        <f aca="false">IF(A301="","",SUMIFS(Commandes!$E$5:$E$1004,Commandes!$D$5:$D$1004,A301,Commandes!$G$5:$G$1004,"En cours"))</f>
        <v/>
      </c>
      <c r="H301" s="17" t="str">
        <f aca="false">IF(A301="","",E301+G301)</f>
        <v/>
      </c>
      <c r="I301" s="16" t="str">
        <f aca="false">IF(A301="","",Articles!F301)</f>
        <v/>
      </c>
      <c r="J301" s="32" t="str">
        <f aca="false">IF(A301="","",IF(E301&lt;=I301,IF(H301&lt;=I301,"Commander","Déjà commandé"),"OK"))</f>
        <v/>
      </c>
      <c r="K301" s="17" t="str">
        <f aca="false">IF(J301="Commander",Articles!G301,"")</f>
        <v/>
      </c>
      <c r="L301" s="33" t="str">
        <f aca="false">IF(A301="","",(SUMIFS(Mouvements!$H$2:$H$5000,Mouvements!$D$2:$D$5000,A301,Mouvements!$C$2:$C$5000,"Sortie")-SUMIFS(Mouvements!$H$2:$H$5000,Mouvements!$D$2:$D$5000,A301,Mouvements!$C$2:$C$5000,"Retour"))/Listes!$J$3)</f>
        <v/>
      </c>
      <c r="M301" s="34" t="str">
        <f aca="false">IF(OR(A301="",L301=""),"",IF(L301&gt;0,E301/L301,""))</f>
        <v/>
      </c>
      <c r="N301" s="35" t="str">
        <f aca="false">IF(A301="","",Articles!H301)</f>
        <v/>
      </c>
      <c r="O301" s="36" t="str">
        <f aca="false">IF(A301="","",E301*N301)</f>
        <v/>
      </c>
      <c r="P301" s="17" t="str">
        <f aca="false">IF(A301="","",IF(E301&lt;0,"Stock négatif : un mouvement manque",IF(F301&lt;&gt;0,"Stock sur un autre emplacement","")))</f>
        <v/>
      </c>
    </row>
    <row r="302" customFormat="false" ht="15" hidden="false" customHeight="false" outlineLevel="0" collapsed="false">
      <c r="A302" s="16" t="str">
        <f aca="false">IF(Articles!A302="","",Articles!A302)</f>
        <v/>
      </c>
      <c r="B302" s="16" t="str">
        <f aca="false">IF(A302="","",Articles!B302)</f>
        <v/>
      </c>
      <c r="C302" s="17" t="str">
        <f aca="false">IF(A302="","",SUMIFS(Mouvements!$J$2:$J$5000,Mouvements!$D$2:$D$5000,A302,Mouvements!$F$2:$F$5000,C$4))</f>
        <v/>
      </c>
      <c r="D302" s="17" t="str">
        <f aca="false">IF(A302="","",SUMIFS(Mouvements!$J$2:$J$5000,Mouvements!$D$2:$D$5000,A302,Mouvements!$F$2:$F$5000,D$4))</f>
        <v/>
      </c>
      <c r="E302" s="31" t="str">
        <f aca="false">IF(A302="","",SUMIFS(Mouvements!$J$2:$J$5000,Mouvements!$D$2:$D$5000,A302))</f>
        <v/>
      </c>
      <c r="F302" s="17" t="str">
        <f aca="false">IF(A302="","",E302-C302-D302)</f>
        <v/>
      </c>
      <c r="G302" s="17" t="str">
        <f aca="false">IF(A302="","",SUMIFS(Commandes!$E$5:$E$1004,Commandes!$D$5:$D$1004,A302,Commandes!$G$5:$G$1004,"En cours"))</f>
        <v/>
      </c>
      <c r="H302" s="17" t="str">
        <f aca="false">IF(A302="","",E302+G302)</f>
        <v/>
      </c>
      <c r="I302" s="16" t="str">
        <f aca="false">IF(A302="","",Articles!F302)</f>
        <v/>
      </c>
      <c r="J302" s="32" t="str">
        <f aca="false">IF(A302="","",IF(E302&lt;=I302,IF(H302&lt;=I302,"Commander","Déjà commandé"),"OK"))</f>
        <v/>
      </c>
      <c r="K302" s="17" t="str">
        <f aca="false">IF(J302="Commander",Articles!G302,"")</f>
        <v/>
      </c>
      <c r="L302" s="33" t="str">
        <f aca="false">IF(A302="","",(SUMIFS(Mouvements!$H$2:$H$5000,Mouvements!$D$2:$D$5000,A302,Mouvements!$C$2:$C$5000,"Sortie")-SUMIFS(Mouvements!$H$2:$H$5000,Mouvements!$D$2:$D$5000,A302,Mouvements!$C$2:$C$5000,"Retour"))/Listes!$J$3)</f>
        <v/>
      </c>
      <c r="M302" s="34" t="str">
        <f aca="false">IF(OR(A302="",L302=""),"",IF(L302&gt;0,E302/L302,""))</f>
        <v/>
      </c>
      <c r="N302" s="35" t="str">
        <f aca="false">IF(A302="","",Articles!H302)</f>
        <v/>
      </c>
      <c r="O302" s="36" t="str">
        <f aca="false">IF(A302="","",E302*N302)</f>
        <v/>
      </c>
      <c r="P302" s="17" t="str">
        <f aca="false">IF(A302="","",IF(E302&lt;0,"Stock négatif : un mouvement manque",IF(F302&lt;&gt;0,"Stock sur un autre emplacement","")))</f>
        <v/>
      </c>
    </row>
    <row r="303" customFormat="false" ht="15" hidden="false" customHeight="false" outlineLevel="0" collapsed="false">
      <c r="A303" s="16" t="str">
        <f aca="false">IF(Articles!A303="","",Articles!A303)</f>
        <v/>
      </c>
      <c r="B303" s="16" t="str">
        <f aca="false">IF(A303="","",Articles!B303)</f>
        <v/>
      </c>
      <c r="C303" s="17" t="str">
        <f aca="false">IF(A303="","",SUMIFS(Mouvements!$J$2:$J$5000,Mouvements!$D$2:$D$5000,A303,Mouvements!$F$2:$F$5000,C$4))</f>
        <v/>
      </c>
      <c r="D303" s="17" t="str">
        <f aca="false">IF(A303="","",SUMIFS(Mouvements!$J$2:$J$5000,Mouvements!$D$2:$D$5000,A303,Mouvements!$F$2:$F$5000,D$4))</f>
        <v/>
      </c>
      <c r="E303" s="31" t="str">
        <f aca="false">IF(A303="","",SUMIFS(Mouvements!$J$2:$J$5000,Mouvements!$D$2:$D$5000,A303))</f>
        <v/>
      </c>
      <c r="F303" s="17" t="str">
        <f aca="false">IF(A303="","",E303-C303-D303)</f>
        <v/>
      </c>
      <c r="G303" s="17" t="str">
        <f aca="false">IF(A303="","",SUMIFS(Commandes!$E$5:$E$1004,Commandes!$D$5:$D$1004,A303,Commandes!$G$5:$G$1004,"En cours"))</f>
        <v/>
      </c>
      <c r="H303" s="17" t="str">
        <f aca="false">IF(A303="","",E303+G303)</f>
        <v/>
      </c>
      <c r="I303" s="16" t="str">
        <f aca="false">IF(A303="","",Articles!F303)</f>
        <v/>
      </c>
      <c r="J303" s="32" t="str">
        <f aca="false">IF(A303="","",IF(E303&lt;=I303,IF(H303&lt;=I303,"Commander","Déjà commandé"),"OK"))</f>
        <v/>
      </c>
      <c r="K303" s="17" t="str">
        <f aca="false">IF(J303="Commander",Articles!G303,"")</f>
        <v/>
      </c>
      <c r="L303" s="33" t="str">
        <f aca="false">IF(A303="","",(SUMIFS(Mouvements!$H$2:$H$5000,Mouvements!$D$2:$D$5000,A303,Mouvements!$C$2:$C$5000,"Sortie")-SUMIFS(Mouvements!$H$2:$H$5000,Mouvements!$D$2:$D$5000,A303,Mouvements!$C$2:$C$5000,"Retour"))/Listes!$J$3)</f>
        <v/>
      </c>
      <c r="M303" s="34" t="str">
        <f aca="false">IF(OR(A303="",L303=""),"",IF(L303&gt;0,E303/L303,""))</f>
        <v/>
      </c>
      <c r="N303" s="35" t="str">
        <f aca="false">IF(A303="","",Articles!H303)</f>
        <v/>
      </c>
      <c r="O303" s="36" t="str">
        <f aca="false">IF(A303="","",E303*N303)</f>
        <v/>
      </c>
      <c r="P303" s="17" t="str">
        <f aca="false">IF(A303="","",IF(E303&lt;0,"Stock négatif : un mouvement manque",IF(F303&lt;&gt;0,"Stock sur un autre emplacement","")))</f>
        <v/>
      </c>
    </row>
    <row r="304" customFormat="false" ht="15" hidden="false" customHeight="false" outlineLevel="0" collapsed="false">
      <c r="A304" s="16" t="str">
        <f aca="false">IF(Articles!A304="","",Articles!A304)</f>
        <v/>
      </c>
      <c r="B304" s="16" t="str">
        <f aca="false">IF(A304="","",Articles!B304)</f>
        <v/>
      </c>
      <c r="C304" s="17" t="str">
        <f aca="false">IF(A304="","",SUMIFS(Mouvements!$J$2:$J$5000,Mouvements!$D$2:$D$5000,A304,Mouvements!$F$2:$F$5000,C$4))</f>
        <v/>
      </c>
      <c r="D304" s="17" t="str">
        <f aca="false">IF(A304="","",SUMIFS(Mouvements!$J$2:$J$5000,Mouvements!$D$2:$D$5000,A304,Mouvements!$F$2:$F$5000,D$4))</f>
        <v/>
      </c>
      <c r="E304" s="31" t="str">
        <f aca="false">IF(A304="","",SUMIFS(Mouvements!$J$2:$J$5000,Mouvements!$D$2:$D$5000,A304))</f>
        <v/>
      </c>
      <c r="F304" s="17" t="str">
        <f aca="false">IF(A304="","",E304-C304-D304)</f>
        <v/>
      </c>
      <c r="G304" s="17" t="str">
        <f aca="false">IF(A304="","",SUMIFS(Commandes!$E$5:$E$1004,Commandes!$D$5:$D$1004,A304,Commandes!$G$5:$G$1004,"En cours"))</f>
        <v/>
      </c>
      <c r="H304" s="17" t="str">
        <f aca="false">IF(A304="","",E304+G304)</f>
        <v/>
      </c>
      <c r="I304" s="16" t="str">
        <f aca="false">IF(A304="","",Articles!F304)</f>
        <v/>
      </c>
      <c r="J304" s="32" t="str">
        <f aca="false">IF(A304="","",IF(E304&lt;=I304,IF(H304&lt;=I304,"Commander","Déjà commandé"),"OK"))</f>
        <v/>
      </c>
      <c r="K304" s="17" t="str">
        <f aca="false">IF(J304="Commander",Articles!G304,"")</f>
        <v/>
      </c>
      <c r="L304" s="33" t="str">
        <f aca="false">IF(A304="","",(SUMIFS(Mouvements!$H$2:$H$5000,Mouvements!$D$2:$D$5000,A304,Mouvements!$C$2:$C$5000,"Sortie")-SUMIFS(Mouvements!$H$2:$H$5000,Mouvements!$D$2:$D$5000,A304,Mouvements!$C$2:$C$5000,"Retour"))/Listes!$J$3)</f>
        <v/>
      </c>
      <c r="M304" s="34" t="str">
        <f aca="false">IF(OR(A304="",L304=""),"",IF(L304&gt;0,E304/L304,""))</f>
        <v/>
      </c>
      <c r="N304" s="35" t="str">
        <f aca="false">IF(A304="","",Articles!H304)</f>
        <v/>
      </c>
      <c r="O304" s="36" t="str">
        <f aca="false">IF(A304="","",E304*N304)</f>
        <v/>
      </c>
      <c r="P304" s="17" t="str">
        <f aca="false">IF(A304="","",IF(E304&lt;0,"Stock négatif : un mouvement manque",IF(F304&lt;&gt;0,"Stock sur un autre emplacement","")))</f>
        <v/>
      </c>
    </row>
  </sheetData>
  <conditionalFormatting sqref="J5:J304">
    <cfRule type="expression" priority="2" aboveAverage="0" equalAverage="0" bottom="0" percent="0" rank="0" text="" dxfId="1">
      <formula>$J5="Commander"</formula>
    </cfRule>
    <cfRule type="expression" priority="3" aboveAverage="0" equalAverage="0" bottom="0" percent="0" rank="0" text="" dxfId="0">
      <formula>$J5="Déjà commandé"</formula>
    </cfRule>
  </conditionalFormatting>
  <conditionalFormatting sqref="P5:P304">
    <cfRule type="expression" priority="4" aboveAverage="0" equalAverage="0" bottom="0" percent="0" rank="0" text="" dxfId="1">
      <formula>LEN($P5)&gt;0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20"/>
    <col collapsed="false" customWidth="true" hidden="false" outlineLevel="0" max="4" min="4" style="0" width="10"/>
    <col collapsed="false" customWidth="true" hidden="false" outlineLevel="0" max="5" min="5" style="0" width="34"/>
    <col collapsed="false" customWidth="true" hidden="false" outlineLevel="0" max="6" min="6" style="0" width="11"/>
    <col collapsed="false" customWidth="true" hidden="false" outlineLevel="0" max="7" min="7" style="0" width="14"/>
    <col collapsed="false" customWidth="true" hidden="false" outlineLevel="0" max="8" min="8" style="0" width="9"/>
    <col collapsed="false" customWidth="true" hidden="false" outlineLevel="0" max="9" min="9" style="0" width="6"/>
    <col collapsed="false" customWidth="true" hidden="false" outlineLevel="0" max="10" min="10" style="0" width="12"/>
    <col collapsed="false" customWidth="true" hidden="false" outlineLevel="0" max="11" min="11" style="0" width="10"/>
    <col collapsed="false" customWidth="true" hidden="false" outlineLevel="0" max="12" min="12" style="0" width="30"/>
    <col collapsed="false" customWidth="true" hidden="false" outlineLevel="0" max="13" min="13" style="0" width="18"/>
    <col collapsed="false" customWidth="true" hidden="true" outlineLevel="0" max="14" min="14" style="0" width="14"/>
  </cols>
  <sheetData>
    <row r="1" customFormat="false" ht="23.85" hidden="false" customHeight="false" outlineLevel="0" collapsed="false">
      <c r="A1" s="7" t="s">
        <v>79</v>
      </c>
      <c r="B1" s="7" t="s">
        <v>80</v>
      </c>
      <c r="C1" s="7" t="s">
        <v>81</v>
      </c>
      <c r="D1" s="7" t="s">
        <v>65</v>
      </c>
      <c r="E1" s="7" t="s">
        <v>66</v>
      </c>
      <c r="F1" s="7" t="s">
        <v>82</v>
      </c>
      <c r="G1" s="7" t="s">
        <v>83</v>
      </c>
      <c r="H1" s="7" t="s">
        <v>84</v>
      </c>
      <c r="I1" s="7" t="s">
        <v>85</v>
      </c>
      <c r="J1" s="7" t="s">
        <v>86</v>
      </c>
      <c r="K1" s="7" t="s">
        <v>87</v>
      </c>
      <c r="L1" s="7" t="s">
        <v>88</v>
      </c>
      <c r="M1" s="7" t="s">
        <v>78</v>
      </c>
      <c r="N1" s="7" t="s">
        <v>89</v>
      </c>
    </row>
    <row r="2" customFormat="false" ht="15" hidden="false" customHeight="false" outlineLevel="0" collapsed="false">
      <c r="A2" s="37" t="n">
        <v>45931</v>
      </c>
      <c r="B2" s="38" t="s">
        <v>90</v>
      </c>
      <c r="C2" s="38" t="s">
        <v>91</v>
      </c>
      <c r="D2" s="38" t="s">
        <v>92</v>
      </c>
      <c r="E2" s="39" t="str">
        <f aca="false">IF(D2="","",IFERROR(INDEX(Articles!$B$5:$B$304,MATCH(D2,Articles!$A$5:$A$304,0)),"Référence inconnue"))</f>
        <v>Disque à tronçonner Ø125 mm</v>
      </c>
      <c r="F2" s="38" t="s">
        <v>93</v>
      </c>
      <c r="G2" s="38"/>
      <c r="H2" s="38" t="n">
        <v>210</v>
      </c>
      <c r="I2" s="40" t="n">
        <f aca="false">IF(C2="","",IFERROR(INDEX(Listes!$B$3:$B$20,MATCH(C2,Listes!$A$3:$A$20,0)),""))</f>
        <v>1</v>
      </c>
      <c r="J2" s="40" t="n">
        <f aca="false">IF(OR(H2="",I2=""),0,H2*I2)</f>
        <v>210</v>
      </c>
      <c r="K2" s="38" t="s">
        <v>93</v>
      </c>
      <c r="L2" s="38" t="s">
        <v>94</v>
      </c>
      <c r="M2" s="41" t="str">
        <f aca="false">IF(D2="","",IF(E2="Référence inconnue","Référence inconnue",IF(I2="","Type inconnu",IF(AND(IFERROR(INDEX(Articles!$I$5:$I$304,MATCH(D2,Articles!$A$5:$A$304,0)),"Aucun")&lt;&gt;"Aucun",G2=""),"Lot manquant",IF(COUNTIF($N$2:$N$5000,N2)&gt;1,"Doublon ?","")))))</f>
        <v/>
      </c>
      <c r="N2" s="6" t="str">
        <f aca="false">IF(D2="","",B2&amp;"/"&amp;C2&amp;"/"&amp;D2&amp;"/"&amp;G2&amp;"/"&amp;H2&amp;"/"&amp;TEXT(A2,"0"))</f>
        <v>INV-2509/Stock initial/DT125//210/45931</v>
      </c>
    </row>
    <row r="3" customFormat="false" ht="15" hidden="false" customHeight="false" outlineLevel="0" collapsed="false">
      <c r="A3" s="37" t="n">
        <v>45931</v>
      </c>
      <c r="B3" s="38" t="s">
        <v>90</v>
      </c>
      <c r="C3" s="38" t="s">
        <v>91</v>
      </c>
      <c r="D3" s="38" t="s">
        <v>95</v>
      </c>
      <c r="E3" s="39" t="str">
        <f aca="false">IF(D3="","",IFERROR(INDEX(Articles!$B$5:$B$304,MATCH(D3,Articles!$A$5:$A$304,0)),"Référence inconnue"))</f>
        <v>Gants de manutention taille 9</v>
      </c>
      <c r="F3" s="38" t="s">
        <v>93</v>
      </c>
      <c r="G3" s="38"/>
      <c r="H3" s="38" t="n">
        <v>41</v>
      </c>
      <c r="I3" s="40" t="n">
        <f aca="false">IF(C3="","",IFERROR(INDEX(Listes!$B$3:$B$20,MATCH(C3,Listes!$A$3:$A$20,0)),""))</f>
        <v>1</v>
      </c>
      <c r="J3" s="40" t="n">
        <f aca="false">IF(OR(H3="",I3=""),0,H3*I3)</f>
        <v>41</v>
      </c>
      <c r="K3" s="38" t="s">
        <v>93</v>
      </c>
      <c r="L3" s="38" t="s">
        <v>94</v>
      </c>
      <c r="M3" s="41" t="str">
        <f aca="false">IF(D3="","",IF(E3="Référence inconnue","Référence inconnue",IF(I3="","Type inconnu",IF(AND(IFERROR(INDEX(Articles!$I$5:$I$304,MATCH(D3,Articles!$A$5:$A$304,0)),"Aucun")&lt;&gt;"Aucun",G3=""),"Lot manquant",IF(COUNTIF($N$2:$N$5000,N3)&gt;1,"Doublon ?","")))))</f>
        <v/>
      </c>
      <c r="N3" s="6" t="str">
        <f aca="false">IF(D3="","",B3&amp;"/"&amp;C3&amp;"/"&amp;D3&amp;"/"&amp;G3&amp;"/"&amp;H3&amp;"/"&amp;TEXT(A3,"0"))</f>
        <v>INV-2509/Stock initial/GA09//41/45931</v>
      </c>
    </row>
    <row r="4" customFormat="false" ht="15" hidden="false" customHeight="false" outlineLevel="0" collapsed="false">
      <c r="A4" s="37" t="n">
        <v>45931</v>
      </c>
      <c r="B4" s="38" t="s">
        <v>90</v>
      </c>
      <c r="C4" s="38" t="s">
        <v>91</v>
      </c>
      <c r="D4" s="38" t="s">
        <v>96</v>
      </c>
      <c r="E4" s="39" t="str">
        <f aca="false">IF(D4="","",IFERROR(INDEX(Articles!$B$5:$B$304,MATCH(D4,Articles!$A$5:$A$304,0)),"Référence inconnue"))</f>
        <v>Film étirable 500 mm</v>
      </c>
      <c r="F4" s="38" t="s">
        <v>93</v>
      </c>
      <c r="G4" s="38"/>
      <c r="H4" s="38" t="n">
        <v>37</v>
      </c>
      <c r="I4" s="40" t="n">
        <f aca="false">IF(C4="","",IFERROR(INDEX(Listes!$B$3:$B$20,MATCH(C4,Listes!$A$3:$A$20,0)),""))</f>
        <v>1</v>
      </c>
      <c r="J4" s="40" t="n">
        <f aca="false">IF(OR(H4="",I4=""),0,H4*I4)</f>
        <v>37</v>
      </c>
      <c r="K4" s="38" t="s">
        <v>93</v>
      </c>
      <c r="L4" s="38" t="s">
        <v>94</v>
      </c>
      <c r="M4" s="41" t="str">
        <f aca="false">IF(D4="","",IF(E4="Référence inconnue","Référence inconnue",IF(I4="","Type inconnu",IF(AND(IFERROR(INDEX(Articles!$I$5:$I$304,MATCH(D4,Articles!$A$5:$A$304,0)),"Aucun")&lt;&gt;"Aucun",G4=""),"Lot manquant",IF(COUNTIF($N$2:$N$5000,N4)&gt;1,"Doublon ?","")))))</f>
        <v/>
      </c>
      <c r="N4" s="6" t="str">
        <f aca="false">IF(D4="","",B4&amp;"/"&amp;C4&amp;"/"&amp;D4&amp;"/"&amp;G4&amp;"/"&amp;H4&amp;"/"&amp;TEXT(A4,"0"))</f>
        <v>INV-2509/Stock initial/FS500//37/45931</v>
      </c>
    </row>
    <row r="5" customFormat="false" ht="15" hidden="false" customHeight="false" outlineLevel="0" collapsed="false">
      <c r="A5" s="37" t="n">
        <v>45931</v>
      </c>
      <c r="B5" s="38" t="s">
        <v>90</v>
      </c>
      <c r="C5" s="38" t="s">
        <v>91</v>
      </c>
      <c r="D5" s="38" t="s">
        <v>97</v>
      </c>
      <c r="E5" s="39" t="str">
        <f aca="false">IF(D5="","",IFERROR(INDEX(Articles!$B$5:$B$304,MATCH(D5,Articles!$A$5:$A$304,0)),"Référence inconnue"))</f>
        <v>Vis H M8x30 (boîte de 100)</v>
      </c>
      <c r="F5" s="38" t="s">
        <v>93</v>
      </c>
      <c r="G5" s="38"/>
      <c r="H5" s="38" t="n">
        <v>18</v>
      </c>
      <c r="I5" s="40" t="n">
        <f aca="false">IF(C5="","",IFERROR(INDEX(Listes!$B$3:$B$20,MATCH(C5,Listes!$A$3:$A$20,0)),""))</f>
        <v>1</v>
      </c>
      <c r="J5" s="40" t="n">
        <f aca="false">IF(OR(H5="",I5=""),0,H5*I5)</f>
        <v>18</v>
      </c>
      <c r="K5" s="38" t="s">
        <v>93</v>
      </c>
      <c r="L5" s="38" t="s">
        <v>94</v>
      </c>
      <c r="M5" s="41" t="str">
        <f aca="false">IF(D5="","",IF(E5="Référence inconnue","Référence inconnue",IF(I5="","Type inconnu",IF(AND(IFERROR(INDEX(Articles!$I$5:$I$304,MATCH(D5,Articles!$A$5:$A$304,0)),"Aucun")&lt;&gt;"Aucun",G5=""),"Lot manquant",IF(COUNTIF($N$2:$N$5000,N5)&gt;1,"Doublon ?","")))))</f>
        <v/>
      </c>
      <c r="N5" s="6" t="str">
        <f aca="false">IF(D5="","",B5&amp;"/"&amp;C5&amp;"/"&amp;D5&amp;"/"&amp;G5&amp;"/"&amp;H5&amp;"/"&amp;TEXT(A5,"0"))</f>
        <v>INV-2509/Stock initial/BO830//18/45931</v>
      </c>
    </row>
    <row r="6" customFormat="false" ht="15" hidden="false" customHeight="false" outlineLevel="0" collapsed="false">
      <c r="A6" s="37" t="n">
        <v>45931</v>
      </c>
      <c r="B6" s="38" t="s">
        <v>90</v>
      </c>
      <c r="C6" s="38" t="s">
        <v>91</v>
      </c>
      <c r="D6" s="38" t="s">
        <v>98</v>
      </c>
      <c r="E6" s="39" t="str">
        <f aca="false">IF(D6="","",IFERROR(INDEX(Articles!$B$5:$B$304,MATCH(D6,Articles!$A$5:$A$304,0)),"Référence inconnue"))</f>
        <v>Roulement 6204-2RS</v>
      </c>
      <c r="F6" s="38" t="s">
        <v>93</v>
      </c>
      <c r="G6" s="38"/>
      <c r="H6" s="38" t="n">
        <v>27</v>
      </c>
      <c r="I6" s="40" t="n">
        <f aca="false">IF(C6="","",IFERROR(INDEX(Listes!$B$3:$B$20,MATCH(C6,Listes!$A$3:$A$20,0)),""))</f>
        <v>1</v>
      </c>
      <c r="J6" s="40" t="n">
        <f aca="false">IF(OR(H6="",I6=""),0,H6*I6)</f>
        <v>27</v>
      </c>
      <c r="K6" s="38" t="s">
        <v>93</v>
      </c>
      <c r="L6" s="38" t="s">
        <v>94</v>
      </c>
      <c r="M6" s="41" t="str">
        <f aca="false">IF(D6="","",IF(E6="Référence inconnue","Référence inconnue",IF(I6="","Type inconnu",IF(AND(IFERROR(INDEX(Articles!$I$5:$I$304,MATCH(D6,Articles!$A$5:$A$304,0)),"Aucun")&lt;&gt;"Aucun",G6=""),"Lot manquant",IF(COUNTIF($N$2:$N$5000,N6)&gt;1,"Doublon ?","")))))</f>
        <v/>
      </c>
      <c r="N6" s="6" t="str">
        <f aca="false">IF(D6="","",B6&amp;"/"&amp;C6&amp;"/"&amp;D6&amp;"/"&amp;G6&amp;"/"&amp;H6&amp;"/"&amp;TEXT(A6,"0"))</f>
        <v>INV-2509/Stock initial/RL6204//27/45931</v>
      </c>
    </row>
    <row r="7" customFormat="false" ht="15" hidden="false" customHeight="false" outlineLevel="0" collapsed="false">
      <c r="A7" s="37" t="n">
        <v>45931</v>
      </c>
      <c r="B7" s="38" t="s">
        <v>90</v>
      </c>
      <c r="C7" s="38" t="s">
        <v>91</v>
      </c>
      <c r="D7" s="38" t="s">
        <v>99</v>
      </c>
      <c r="E7" s="39" t="str">
        <f aca="false">IF(D7="","",IFERROR(INDEX(Articles!$B$5:$B$304,MATCH(D7,Articles!$A$5:$A$304,0)),"Référence inconnue"))</f>
        <v>Fil MIG Ø1 mm (bobine 15 kg)</v>
      </c>
      <c r="F7" s="38" t="s">
        <v>93</v>
      </c>
      <c r="G7" s="38" t="s">
        <v>100</v>
      </c>
      <c r="H7" s="38" t="n">
        <v>4</v>
      </c>
      <c r="I7" s="40" t="n">
        <f aca="false">IF(C7="","",IFERROR(INDEX(Listes!$B$3:$B$20,MATCH(C7,Listes!$A$3:$A$20,0)),""))</f>
        <v>1</v>
      </c>
      <c r="J7" s="40" t="n">
        <f aca="false">IF(OR(H7="",I7=""),0,H7*I7)</f>
        <v>4</v>
      </c>
      <c r="K7" s="38" t="s">
        <v>93</v>
      </c>
      <c r="L7" s="38" t="s">
        <v>94</v>
      </c>
      <c r="M7" s="41" t="str">
        <f aca="false">IF(D7="","",IF(E7="Référence inconnue","Référence inconnue",IF(I7="","Type inconnu",IF(AND(IFERROR(INDEX(Articles!$I$5:$I$304,MATCH(D7,Articles!$A$5:$A$304,0)),"Aucun")&lt;&gt;"Aucun",G7=""),"Lot manquant",IF(COUNTIF($N$2:$N$5000,N7)&gt;1,"Doublon ?","")))))</f>
        <v/>
      </c>
      <c r="N7" s="6" t="str">
        <f aca="false">IF(D7="","",B7&amp;"/"&amp;C7&amp;"/"&amp;D7&amp;"/"&amp;G7&amp;"/"&amp;H7&amp;"/"&amp;TEXT(A7,"0"))</f>
        <v>INV-2509/Stock initial/FIL10/FIL-2508-01/4/45931</v>
      </c>
    </row>
    <row r="8" customFormat="false" ht="15" hidden="false" customHeight="false" outlineLevel="0" collapsed="false">
      <c r="A8" s="37" t="n">
        <v>45931</v>
      </c>
      <c r="B8" s="38" t="s">
        <v>90</v>
      </c>
      <c r="C8" s="38" t="s">
        <v>91</v>
      </c>
      <c r="D8" s="38" t="s">
        <v>99</v>
      </c>
      <c r="E8" s="39" t="str">
        <f aca="false">IF(D8="","",IFERROR(INDEX(Articles!$B$5:$B$304,MATCH(D8,Articles!$A$5:$A$304,0)),"Référence inconnue"))</f>
        <v>Fil MIG Ø1 mm (bobine 15 kg)</v>
      </c>
      <c r="F8" s="38" t="s">
        <v>93</v>
      </c>
      <c r="G8" s="38" t="s">
        <v>101</v>
      </c>
      <c r="H8" s="38" t="n">
        <v>4</v>
      </c>
      <c r="I8" s="40" t="n">
        <f aca="false">IF(C8="","",IFERROR(INDEX(Listes!$B$3:$B$20,MATCH(C8,Listes!$A$3:$A$20,0)),""))</f>
        <v>1</v>
      </c>
      <c r="J8" s="40" t="n">
        <f aca="false">IF(OR(H8="",I8=""),0,H8*I8)</f>
        <v>4</v>
      </c>
      <c r="K8" s="38" t="s">
        <v>93</v>
      </c>
      <c r="L8" s="38" t="s">
        <v>94</v>
      </c>
      <c r="M8" s="41" t="str">
        <f aca="false">IF(D8="","",IF(E8="Référence inconnue","Référence inconnue",IF(I8="","Type inconnu",IF(AND(IFERROR(INDEX(Articles!$I$5:$I$304,MATCH(D8,Articles!$A$5:$A$304,0)),"Aucun")&lt;&gt;"Aucun",G8=""),"Lot manquant",IF(COUNTIF($N$2:$N$5000,N8)&gt;1,"Doublon ?","")))))</f>
        <v/>
      </c>
      <c r="N8" s="6" t="str">
        <f aca="false">IF(D8="","",B8&amp;"/"&amp;C8&amp;"/"&amp;D8&amp;"/"&amp;G8&amp;"/"&amp;H8&amp;"/"&amp;TEXT(A8,"0"))</f>
        <v>INV-2509/Stock initial/FIL10/FIL-2509-01/4/45931</v>
      </c>
    </row>
    <row r="9" customFormat="false" ht="15" hidden="false" customHeight="false" outlineLevel="0" collapsed="false">
      <c r="A9" s="37" t="n">
        <v>45931</v>
      </c>
      <c r="B9" s="38" t="s">
        <v>90</v>
      </c>
      <c r="C9" s="38" t="s">
        <v>91</v>
      </c>
      <c r="D9" s="38" t="s">
        <v>102</v>
      </c>
      <c r="E9" s="39" t="str">
        <f aca="false">IF(D9="","",IFERROR(INDEX(Articles!$B$5:$B$304,MATCH(D9,Articles!$A$5:$A$304,0)),"Référence inconnue"))</f>
        <v>Huile hydraulique HVLP 46 (bidon 20 L)</v>
      </c>
      <c r="F9" s="38" t="s">
        <v>93</v>
      </c>
      <c r="G9" s="38" t="s">
        <v>103</v>
      </c>
      <c r="H9" s="38" t="n">
        <v>5</v>
      </c>
      <c r="I9" s="40" t="n">
        <f aca="false">IF(C9="","",IFERROR(INDEX(Listes!$B$3:$B$20,MATCH(C9,Listes!$A$3:$A$20,0)),""))</f>
        <v>1</v>
      </c>
      <c r="J9" s="40" t="n">
        <f aca="false">IF(OR(H9="",I9=""),0,H9*I9)</f>
        <v>5</v>
      </c>
      <c r="K9" s="38" t="s">
        <v>93</v>
      </c>
      <c r="L9" s="38" t="s">
        <v>94</v>
      </c>
      <c r="M9" s="41" t="str">
        <f aca="false">IF(D9="","",IF(E9="Référence inconnue","Référence inconnue",IF(I9="","Type inconnu",IF(AND(IFERROR(INDEX(Articles!$I$5:$I$304,MATCH(D9,Articles!$A$5:$A$304,0)),"Aucun")&lt;&gt;"Aucun",G9=""),"Lot manquant",IF(COUNTIF($N$2:$N$5000,N9)&gt;1,"Doublon ?","")))))</f>
        <v/>
      </c>
      <c r="N9" s="6" t="str">
        <f aca="false">IF(D9="","",B9&amp;"/"&amp;C9&amp;"/"&amp;D9&amp;"/"&amp;G9&amp;"/"&amp;H9&amp;"/"&amp;TEXT(A9,"0"))</f>
        <v>INV-2509/Stock initial/HV46/HV-2508-01/5/45931</v>
      </c>
    </row>
    <row r="10" customFormat="false" ht="15" hidden="false" customHeight="false" outlineLevel="0" collapsed="false">
      <c r="A10" s="37" t="n">
        <v>45931</v>
      </c>
      <c r="B10" s="38" t="s">
        <v>90</v>
      </c>
      <c r="C10" s="38" t="s">
        <v>91</v>
      </c>
      <c r="D10" s="38" t="s">
        <v>102</v>
      </c>
      <c r="E10" s="39" t="str">
        <f aca="false">IF(D10="","",IFERROR(INDEX(Articles!$B$5:$B$304,MATCH(D10,Articles!$A$5:$A$304,0)),"Référence inconnue"))</f>
        <v>Huile hydraulique HVLP 46 (bidon 20 L)</v>
      </c>
      <c r="F10" s="38" t="s">
        <v>93</v>
      </c>
      <c r="G10" s="38" t="s">
        <v>104</v>
      </c>
      <c r="H10" s="38" t="n">
        <v>5</v>
      </c>
      <c r="I10" s="40" t="n">
        <f aca="false">IF(C10="","",IFERROR(INDEX(Listes!$B$3:$B$20,MATCH(C10,Listes!$A$3:$A$20,0)),""))</f>
        <v>1</v>
      </c>
      <c r="J10" s="40" t="n">
        <f aca="false">IF(OR(H10="",I10=""),0,H10*I10)</f>
        <v>5</v>
      </c>
      <c r="K10" s="38" t="s">
        <v>93</v>
      </c>
      <c r="L10" s="38" t="s">
        <v>94</v>
      </c>
      <c r="M10" s="41" t="str">
        <f aca="false">IF(D10="","",IF(E10="Référence inconnue","Référence inconnue",IF(I10="","Type inconnu",IF(AND(IFERROR(INDEX(Articles!$I$5:$I$304,MATCH(D10,Articles!$A$5:$A$304,0)),"Aucun")&lt;&gt;"Aucun",G10=""),"Lot manquant",IF(COUNTIF($N$2:$N$5000,N10)&gt;1,"Doublon ?","")))))</f>
        <v/>
      </c>
      <c r="N10" s="6" t="str">
        <f aca="false">IF(D10="","",B10&amp;"/"&amp;C10&amp;"/"&amp;D10&amp;"/"&amp;G10&amp;"/"&amp;H10&amp;"/"&amp;TEXT(A10,"0"))</f>
        <v>INV-2509/Stock initial/HV46/HV-2509-01/5/45931</v>
      </c>
    </row>
    <row r="11" customFormat="false" ht="15" hidden="false" customHeight="false" outlineLevel="0" collapsed="false">
      <c r="A11" s="37" t="n">
        <v>45931</v>
      </c>
      <c r="B11" s="38" t="s">
        <v>90</v>
      </c>
      <c r="C11" s="38" t="s">
        <v>91</v>
      </c>
      <c r="D11" s="38" t="s">
        <v>105</v>
      </c>
      <c r="E11" s="39" t="str">
        <f aca="false">IF(D11="","",IFERROR(INDEX(Articles!$B$5:$B$304,MATCH(D11,Articles!$A$5:$A$304,0)),"Référence inconnue"))</f>
        <v>Élingue textile 2 t, 2 m</v>
      </c>
      <c r="F11" s="38" t="s">
        <v>93</v>
      </c>
      <c r="G11" s="38"/>
      <c r="H11" s="38" t="n">
        <v>10</v>
      </c>
      <c r="I11" s="40" t="n">
        <f aca="false">IF(C11="","",IFERROR(INDEX(Listes!$B$3:$B$20,MATCH(C11,Listes!$A$3:$A$20,0)),""))</f>
        <v>1</v>
      </c>
      <c r="J11" s="40" t="n">
        <f aca="false">IF(OR(H11="",I11=""),0,H11*I11)</f>
        <v>10</v>
      </c>
      <c r="K11" s="38" t="s">
        <v>93</v>
      </c>
      <c r="L11" s="38" t="s">
        <v>94</v>
      </c>
      <c r="M11" s="41" t="str">
        <f aca="false">IF(D11="","",IF(E11="Référence inconnue","Référence inconnue",IF(I11="","Type inconnu",IF(AND(IFERROR(INDEX(Articles!$I$5:$I$304,MATCH(D11,Articles!$A$5:$A$304,0)),"Aucun")&lt;&gt;"Aucun",G11=""),"Lot manquant",IF(COUNTIF($N$2:$N$5000,N11)&gt;1,"Doublon ?","")))))</f>
        <v/>
      </c>
      <c r="N11" s="6" t="str">
        <f aca="false">IF(D11="","",B11&amp;"/"&amp;C11&amp;"/"&amp;D11&amp;"/"&amp;G11&amp;"/"&amp;H11&amp;"/"&amp;TEXT(A11,"0"))</f>
        <v>INV-2509/Stock initial/EL2T//10/45931</v>
      </c>
    </row>
    <row r="12" customFormat="false" ht="15" hidden="false" customHeight="false" outlineLevel="0" collapsed="false">
      <c r="A12" s="37" t="n">
        <v>45931</v>
      </c>
      <c r="B12" s="38" t="s">
        <v>106</v>
      </c>
      <c r="C12" s="38" t="s">
        <v>107</v>
      </c>
      <c r="D12" s="38" t="s">
        <v>92</v>
      </c>
      <c r="E12" s="39" t="str">
        <f aca="false">IF(D12="","",IFERROR(INDEX(Articles!$B$5:$B$304,MATCH(D12,Articles!$A$5:$A$304,0)),"Référence inconnue"))</f>
        <v>Disque à tronçonner Ø125 mm</v>
      </c>
      <c r="F12" s="38" t="s">
        <v>93</v>
      </c>
      <c r="G12" s="38"/>
      <c r="H12" s="38" t="n">
        <v>20</v>
      </c>
      <c r="I12" s="40" t="n">
        <f aca="false">IF(C12="","",IFERROR(INDEX(Listes!$B$3:$B$20,MATCH(C12,Listes!$A$3:$A$20,0)),""))</f>
        <v>-1</v>
      </c>
      <c r="J12" s="40" t="n">
        <f aca="false">IF(OR(H12="",I12=""),0,H12*I12)</f>
        <v>-20</v>
      </c>
      <c r="K12" s="38" t="s">
        <v>93</v>
      </c>
      <c r="L12" s="38" t="s">
        <v>108</v>
      </c>
      <c r="M12" s="41" t="str">
        <f aca="false">IF(D12="","",IF(E12="Référence inconnue","Référence inconnue",IF(I12="","Type inconnu",IF(AND(IFERROR(INDEX(Articles!$I$5:$I$304,MATCH(D12,Articles!$A$5:$A$304,0)),"Aucun")&lt;&gt;"Aucun",G12=""),"Lot manquant",IF(COUNTIF($N$2:$N$5000,N12)&gt;1,"Doublon ?","")))))</f>
        <v/>
      </c>
      <c r="N12" s="6" t="str">
        <f aca="false">IF(D12="","",B12&amp;"/"&amp;C12&amp;"/"&amp;D12&amp;"/"&amp;G12&amp;"/"&amp;H12&amp;"/"&amp;TEXT(A12,"0"))</f>
        <v>TR-2510-001/Transfert sortant/DT125//20/45931</v>
      </c>
    </row>
    <row r="13" customFormat="false" ht="15" hidden="false" customHeight="false" outlineLevel="0" collapsed="false">
      <c r="A13" s="37" t="n">
        <v>45931</v>
      </c>
      <c r="B13" s="38" t="s">
        <v>109</v>
      </c>
      <c r="C13" s="38" t="s">
        <v>107</v>
      </c>
      <c r="D13" s="38" t="s">
        <v>92</v>
      </c>
      <c r="E13" s="39" t="str">
        <f aca="false">IF(D13="","",IFERROR(INDEX(Articles!$B$5:$B$304,MATCH(D13,Articles!$A$5:$A$304,0)),"Référence inconnue"))</f>
        <v>Disque à tronçonner Ø125 mm</v>
      </c>
      <c r="F13" s="38" t="s">
        <v>93</v>
      </c>
      <c r="G13" s="38"/>
      <c r="H13" s="38" t="n">
        <v>20</v>
      </c>
      <c r="I13" s="40" t="n">
        <f aca="false">IF(C13="","",IFERROR(INDEX(Listes!$B$3:$B$20,MATCH(C13,Listes!$A$3:$A$20,0)),""))</f>
        <v>-1</v>
      </c>
      <c r="J13" s="40" t="n">
        <f aca="false">IF(OR(H13="",I13=""),0,H13*I13)</f>
        <v>-20</v>
      </c>
      <c r="K13" s="38" t="s">
        <v>93</v>
      </c>
      <c r="L13" s="38" t="s">
        <v>108</v>
      </c>
      <c r="M13" s="41" t="str">
        <f aca="false">IF(D13="","",IF(E13="Référence inconnue","Référence inconnue",IF(I13="","Type inconnu",IF(AND(IFERROR(INDEX(Articles!$I$5:$I$304,MATCH(D13,Articles!$A$5:$A$304,0)),"Aucun")&lt;&gt;"Aucun",G13=""),"Lot manquant",IF(COUNTIF($N$2:$N$5000,N13)&gt;1,"Doublon ?","")))))</f>
        <v/>
      </c>
      <c r="N13" s="6" t="str">
        <f aca="false">IF(D13="","",B13&amp;"/"&amp;C13&amp;"/"&amp;D13&amp;"/"&amp;G13&amp;"/"&amp;H13&amp;"/"&amp;TEXT(A13,"0"))</f>
        <v>TR-2510-002/Transfert sortant/DT125//20/45931</v>
      </c>
    </row>
    <row r="14" customFormat="false" ht="15" hidden="false" customHeight="false" outlineLevel="0" collapsed="false">
      <c r="A14" s="37" t="n">
        <v>45931</v>
      </c>
      <c r="B14" s="38" t="s">
        <v>106</v>
      </c>
      <c r="C14" s="38" t="s">
        <v>110</v>
      </c>
      <c r="D14" s="38" t="s">
        <v>92</v>
      </c>
      <c r="E14" s="39" t="str">
        <f aca="false">IF(D14="","",IFERROR(INDEX(Articles!$B$5:$B$304,MATCH(D14,Articles!$A$5:$A$304,0)),"Référence inconnue"))</f>
        <v>Disque à tronçonner Ø125 mm</v>
      </c>
      <c r="F14" s="38" t="s">
        <v>111</v>
      </c>
      <c r="G14" s="38"/>
      <c r="H14" s="38" t="n">
        <v>20</v>
      </c>
      <c r="I14" s="40" t="n">
        <f aca="false">IF(C14="","",IFERROR(INDEX(Listes!$B$3:$B$20,MATCH(C14,Listes!$A$3:$A$20,0)),""))</f>
        <v>1</v>
      </c>
      <c r="J14" s="40" t="n">
        <f aca="false">IF(OR(H14="",I14=""),0,H14*I14)</f>
        <v>20</v>
      </c>
      <c r="K14" s="38" t="s">
        <v>93</v>
      </c>
      <c r="L14" s="38" t="s">
        <v>108</v>
      </c>
      <c r="M14" s="41" t="str">
        <f aca="false">IF(D14="","",IF(E14="Référence inconnue","Référence inconnue",IF(I14="","Type inconnu",IF(AND(IFERROR(INDEX(Articles!$I$5:$I$304,MATCH(D14,Articles!$A$5:$A$304,0)),"Aucun")&lt;&gt;"Aucun",G14=""),"Lot manquant",IF(COUNTIF($N$2:$N$5000,N14)&gt;1,"Doublon ?","")))))</f>
        <v/>
      </c>
      <c r="N14" s="6" t="str">
        <f aca="false">IF(D14="","",B14&amp;"/"&amp;C14&amp;"/"&amp;D14&amp;"/"&amp;G14&amp;"/"&amp;H14&amp;"/"&amp;TEXT(A14,"0"))</f>
        <v>TR-2510-001/Transfert entrant/DT125//20/45931</v>
      </c>
    </row>
    <row r="15" customFormat="false" ht="15" hidden="false" customHeight="false" outlineLevel="0" collapsed="false">
      <c r="A15" s="37" t="n">
        <v>45931</v>
      </c>
      <c r="B15" s="38" t="s">
        <v>109</v>
      </c>
      <c r="C15" s="38" t="s">
        <v>110</v>
      </c>
      <c r="D15" s="38" t="s">
        <v>92</v>
      </c>
      <c r="E15" s="39" t="str">
        <f aca="false">IF(D15="","",IFERROR(INDEX(Articles!$B$5:$B$304,MATCH(D15,Articles!$A$5:$A$304,0)),"Référence inconnue"))</f>
        <v>Disque à tronçonner Ø125 mm</v>
      </c>
      <c r="F15" s="38" t="s">
        <v>111</v>
      </c>
      <c r="G15" s="38"/>
      <c r="H15" s="38" t="n">
        <v>20</v>
      </c>
      <c r="I15" s="40" t="n">
        <f aca="false">IF(C15="","",IFERROR(INDEX(Listes!$B$3:$B$20,MATCH(C15,Listes!$A$3:$A$20,0)),""))</f>
        <v>1</v>
      </c>
      <c r="J15" s="40" t="n">
        <f aca="false">IF(OR(H15="",I15=""),0,H15*I15)</f>
        <v>20</v>
      </c>
      <c r="K15" s="38" t="s">
        <v>93</v>
      </c>
      <c r="L15" s="38" t="s">
        <v>108</v>
      </c>
      <c r="M15" s="41" t="str">
        <f aca="false">IF(D15="","",IF(E15="Référence inconnue","Référence inconnue",IF(I15="","Type inconnu",IF(AND(IFERROR(INDEX(Articles!$I$5:$I$304,MATCH(D15,Articles!$A$5:$A$304,0)),"Aucun")&lt;&gt;"Aucun",G15=""),"Lot manquant",IF(COUNTIF($N$2:$N$5000,N15)&gt;1,"Doublon ?","")))))</f>
        <v/>
      </c>
      <c r="N15" s="6" t="str">
        <f aca="false">IF(D15="","",B15&amp;"/"&amp;C15&amp;"/"&amp;D15&amp;"/"&amp;G15&amp;"/"&amp;H15&amp;"/"&amp;TEXT(A15,"0"))</f>
        <v>TR-2510-002/Transfert entrant/DT125//20/45931</v>
      </c>
    </row>
    <row r="16" customFormat="false" ht="15" hidden="false" customHeight="false" outlineLevel="0" collapsed="false">
      <c r="A16" s="37" t="n">
        <v>45931</v>
      </c>
      <c r="B16" s="38" t="s">
        <v>112</v>
      </c>
      <c r="C16" s="38" t="s">
        <v>113</v>
      </c>
      <c r="D16" s="38" t="s">
        <v>92</v>
      </c>
      <c r="E16" s="39" t="str">
        <f aca="false">IF(D16="","",IFERROR(INDEX(Articles!$B$5:$B$304,MATCH(D16,Articles!$A$5:$A$304,0)),"Référence inconnue"))</f>
        <v>Disque à tronçonner Ø125 mm</v>
      </c>
      <c r="F16" s="38" t="s">
        <v>111</v>
      </c>
      <c r="G16" s="38"/>
      <c r="H16" s="38" t="n">
        <v>4</v>
      </c>
      <c r="I16" s="40" t="n">
        <f aca="false">IF(C16="","",IFERROR(INDEX(Listes!$B$3:$B$20,MATCH(C16,Listes!$A$3:$A$20,0)),""))</f>
        <v>-1</v>
      </c>
      <c r="J16" s="40" t="n">
        <f aca="false">IF(OR(H16="",I16=""),0,H16*I16)</f>
        <v>-4</v>
      </c>
      <c r="K16" s="38" t="s">
        <v>111</v>
      </c>
      <c r="L16" s="38" t="s">
        <v>114</v>
      </c>
      <c r="M16" s="41" t="str">
        <f aca="false">IF(D16="","",IF(E16="Référence inconnue","Référence inconnue",IF(I16="","Type inconnu",IF(AND(IFERROR(INDEX(Articles!$I$5:$I$304,MATCH(D16,Articles!$A$5:$A$304,0)),"Aucun")&lt;&gt;"Aucun",G16=""),"Lot manquant",IF(COUNTIF($N$2:$N$5000,N16)&gt;1,"Doublon ?","")))))</f>
        <v/>
      </c>
      <c r="N16" s="6" t="str">
        <f aca="false">IF(D16="","",B16&amp;"/"&amp;C16&amp;"/"&amp;D16&amp;"/"&amp;G16&amp;"/"&amp;H16&amp;"/"&amp;TEXT(A16,"0"))</f>
        <v>BS-2510-1001/Sortie/DT125//4/45931</v>
      </c>
    </row>
    <row r="17" customFormat="false" ht="15" hidden="false" customHeight="false" outlineLevel="0" collapsed="false">
      <c r="A17" s="37" t="n">
        <v>45931</v>
      </c>
      <c r="B17" s="38" t="s">
        <v>115</v>
      </c>
      <c r="C17" s="38" t="s">
        <v>113</v>
      </c>
      <c r="D17" s="38" t="s">
        <v>95</v>
      </c>
      <c r="E17" s="39" t="str">
        <f aca="false">IF(D17="","",IFERROR(INDEX(Articles!$B$5:$B$304,MATCH(D17,Articles!$A$5:$A$304,0)),"Référence inconnue"))</f>
        <v>Gants de manutention taille 9</v>
      </c>
      <c r="F17" s="38" t="s">
        <v>93</v>
      </c>
      <c r="G17" s="38"/>
      <c r="H17" s="38" t="n">
        <v>4</v>
      </c>
      <c r="I17" s="40" t="n">
        <f aca="false">IF(C17="","",IFERROR(INDEX(Listes!$B$3:$B$20,MATCH(C17,Listes!$A$3:$A$20,0)),""))</f>
        <v>-1</v>
      </c>
      <c r="J17" s="40" t="n">
        <f aca="false">IF(OR(H17="",I17=""),0,H17*I17)</f>
        <v>-4</v>
      </c>
      <c r="K17" s="38" t="s">
        <v>93</v>
      </c>
      <c r="L17" s="38" t="s">
        <v>114</v>
      </c>
      <c r="M17" s="41" t="str">
        <f aca="false">IF(D17="","",IF(E17="Référence inconnue","Référence inconnue",IF(I17="","Type inconnu",IF(AND(IFERROR(INDEX(Articles!$I$5:$I$304,MATCH(D17,Articles!$A$5:$A$304,0)),"Aucun")&lt;&gt;"Aucun",G17=""),"Lot manquant",IF(COUNTIF($N$2:$N$5000,N17)&gt;1,"Doublon ?","")))))</f>
        <v/>
      </c>
      <c r="N17" s="6" t="str">
        <f aca="false">IF(D17="","",B17&amp;"/"&amp;C17&amp;"/"&amp;D17&amp;"/"&amp;G17&amp;"/"&amp;H17&amp;"/"&amp;TEXT(A17,"0"))</f>
        <v>BS-2510-1002/Sortie/GA09//4/45931</v>
      </c>
    </row>
    <row r="18" customFormat="false" ht="15" hidden="false" customHeight="false" outlineLevel="0" collapsed="false">
      <c r="A18" s="37" t="n">
        <v>45932</v>
      </c>
      <c r="B18" s="38" t="s">
        <v>116</v>
      </c>
      <c r="C18" s="38" t="s">
        <v>113</v>
      </c>
      <c r="D18" s="38" t="s">
        <v>92</v>
      </c>
      <c r="E18" s="39" t="str">
        <f aca="false">IF(D18="","",IFERROR(INDEX(Articles!$B$5:$B$304,MATCH(D18,Articles!$A$5:$A$304,0)),"Référence inconnue"))</f>
        <v>Disque à tronçonner Ø125 mm</v>
      </c>
      <c r="F18" s="38" t="s">
        <v>111</v>
      </c>
      <c r="G18" s="38"/>
      <c r="H18" s="38" t="n">
        <v>4</v>
      </c>
      <c r="I18" s="40" t="n">
        <f aca="false">IF(C18="","",IFERROR(INDEX(Listes!$B$3:$B$20,MATCH(C18,Listes!$A$3:$A$20,0)),""))</f>
        <v>-1</v>
      </c>
      <c r="J18" s="40" t="n">
        <f aca="false">IF(OR(H18="",I18=""),0,H18*I18)</f>
        <v>-4</v>
      </c>
      <c r="K18" s="38" t="s">
        <v>111</v>
      </c>
      <c r="L18" s="38" t="s">
        <v>114</v>
      </c>
      <c r="M18" s="41" t="str">
        <f aca="false">IF(D18="","",IF(E18="Référence inconnue","Référence inconnue",IF(I18="","Type inconnu",IF(AND(IFERROR(INDEX(Articles!$I$5:$I$304,MATCH(D18,Articles!$A$5:$A$304,0)),"Aucun")&lt;&gt;"Aucun",G18=""),"Lot manquant",IF(COUNTIF($N$2:$N$5000,N18)&gt;1,"Doublon ?","")))))</f>
        <v/>
      </c>
      <c r="N18" s="6" t="str">
        <f aca="false">IF(D18="","",B18&amp;"/"&amp;C18&amp;"/"&amp;D18&amp;"/"&amp;G18&amp;"/"&amp;H18&amp;"/"&amp;TEXT(A18,"0"))</f>
        <v>BS-2510-1003/Sortie/DT125//4/45932</v>
      </c>
    </row>
    <row r="19" customFormat="false" ht="15" hidden="false" customHeight="false" outlineLevel="0" collapsed="false">
      <c r="A19" s="37" t="n">
        <v>45932</v>
      </c>
      <c r="B19" s="38" t="s">
        <v>117</v>
      </c>
      <c r="C19" s="38" t="s">
        <v>113</v>
      </c>
      <c r="D19" s="38" t="s">
        <v>92</v>
      </c>
      <c r="E19" s="39" t="str">
        <f aca="false">IF(D19="","",IFERROR(INDEX(Articles!$B$5:$B$304,MATCH(D19,Articles!$A$5:$A$304,0)),"Référence inconnue"))</f>
        <v>Disque à tronçonner Ø125 mm</v>
      </c>
      <c r="F19" s="38" t="s">
        <v>111</v>
      </c>
      <c r="G19" s="38"/>
      <c r="H19" s="38" t="n">
        <v>3</v>
      </c>
      <c r="I19" s="40" t="n">
        <f aca="false">IF(C19="","",IFERROR(INDEX(Listes!$B$3:$B$20,MATCH(C19,Listes!$A$3:$A$20,0)),""))</f>
        <v>-1</v>
      </c>
      <c r="J19" s="40" t="n">
        <f aca="false">IF(OR(H19="",I19=""),0,H19*I19)</f>
        <v>-3</v>
      </c>
      <c r="K19" s="38" t="s">
        <v>111</v>
      </c>
      <c r="L19" s="38" t="s">
        <v>114</v>
      </c>
      <c r="M19" s="41" t="str">
        <f aca="false">IF(D19="","",IF(E19="Référence inconnue","Référence inconnue",IF(I19="","Type inconnu",IF(AND(IFERROR(INDEX(Articles!$I$5:$I$304,MATCH(D19,Articles!$A$5:$A$304,0)),"Aucun")&lt;&gt;"Aucun",G19=""),"Lot manquant",IF(COUNTIF($N$2:$N$5000,N19)&gt;1,"Doublon ?","")))))</f>
        <v/>
      </c>
      <c r="N19" s="6" t="str">
        <f aca="false">IF(D19="","",B19&amp;"/"&amp;C19&amp;"/"&amp;D19&amp;"/"&amp;G19&amp;"/"&amp;H19&amp;"/"&amp;TEXT(A19,"0"))</f>
        <v>BS-2510-1004/Sortie/DT125//3/45932</v>
      </c>
    </row>
    <row r="20" customFormat="false" ht="15" hidden="false" customHeight="false" outlineLevel="0" collapsed="false">
      <c r="A20" s="37" t="n">
        <v>45932</v>
      </c>
      <c r="B20" s="38" t="s">
        <v>118</v>
      </c>
      <c r="C20" s="38" t="s">
        <v>113</v>
      </c>
      <c r="D20" s="38" t="s">
        <v>92</v>
      </c>
      <c r="E20" s="39" t="str">
        <f aca="false">IF(D20="","",IFERROR(INDEX(Articles!$B$5:$B$304,MATCH(D20,Articles!$A$5:$A$304,0)),"Référence inconnue"))</f>
        <v>Disque à tronçonner Ø125 mm</v>
      </c>
      <c r="F20" s="38" t="s">
        <v>111</v>
      </c>
      <c r="G20" s="38"/>
      <c r="H20" s="38" t="n">
        <v>5</v>
      </c>
      <c r="I20" s="40" t="n">
        <f aca="false">IF(C20="","",IFERROR(INDEX(Listes!$B$3:$B$20,MATCH(C20,Listes!$A$3:$A$20,0)),""))</f>
        <v>-1</v>
      </c>
      <c r="J20" s="40" t="n">
        <f aca="false">IF(OR(H20="",I20=""),0,H20*I20)</f>
        <v>-5</v>
      </c>
      <c r="K20" s="38" t="s">
        <v>111</v>
      </c>
      <c r="L20" s="38" t="s">
        <v>114</v>
      </c>
      <c r="M20" s="41" t="str">
        <f aca="false">IF(D20="","",IF(E20="Référence inconnue","Référence inconnue",IF(I20="","Type inconnu",IF(AND(IFERROR(INDEX(Articles!$I$5:$I$304,MATCH(D20,Articles!$A$5:$A$304,0)),"Aucun")&lt;&gt;"Aucun",G20=""),"Lot manquant",IF(COUNTIF($N$2:$N$5000,N20)&gt;1,"Doublon ?","")))))</f>
        <v/>
      </c>
      <c r="N20" s="6" t="str">
        <f aca="false">IF(D20="","",B20&amp;"/"&amp;C20&amp;"/"&amp;D20&amp;"/"&amp;G20&amp;"/"&amp;H20&amp;"/"&amp;TEXT(A20,"0"))</f>
        <v>BS-2510-1005/Sortie/DT125//5/45932</v>
      </c>
    </row>
    <row r="21" customFormat="false" ht="15" hidden="false" customHeight="false" outlineLevel="0" collapsed="false">
      <c r="A21" s="37" t="n">
        <v>45932</v>
      </c>
      <c r="B21" s="38" t="s">
        <v>119</v>
      </c>
      <c r="C21" s="38" t="s">
        <v>113</v>
      </c>
      <c r="D21" s="38" t="s">
        <v>95</v>
      </c>
      <c r="E21" s="39" t="str">
        <f aca="false">IF(D21="","",IFERROR(INDEX(Articles!$B$5:$B$304,MATCH(D21,Articles!$A$5:$A$304,0)),"Référence inconnue"))</f>
        <v>Gants de manutention taille 9</v>
      </c>
      <c r="F21" s="38" t="s">
        <v>93</v>
      </c>
      <c r="G21" s="38"/>
      <c r="H21" s="38" t="n">
        <v>3</v>
      </c>
      <c r="I21" s="40" t="n">
        <f aca="false">IF(C21="","",IFERROR(INDEX(Listes!$B$3:$B$20,MATCH(C21,Listes!$A$3:$A$20,0)),""))</f>
        <v>-1</v>
      </c>
      <c r="J21" s="40" t="n">
        <f aca="false">IF(OR(H21="",I21=""),0,H21*I21)</f>
        <v>-3</v>
      </c>
      <c r="K21" s="38" t="s">
        <v>93</v>
      </c>
      <c r="L21" s="38" t="s">
        <v>114</v>
      </c>
      <c r="M21" s="41" t="str">
        <f aca="false">IF(D21="","",IF(E21="Référence inconnue","Référence inconnue",IF(I21="","Type inconnu",IF(AND(IFERROR(INDEX(Articles!$I$5:$I$304,MATCH(D21,Articles!$A$5:$A$304,0)),"Aucun")&lt;&gt;"Aucun",G21=""),"Lot manquant",IF(COUNTIF($N$2:$N$5000,N21)&gt;1,"Doublon ?","")))))</f>
        <v/>
      </c>
      <c r="N21" s="6" t="str">
        <f aca="false">IF(D21="","",B21&amp;"/"&amp;C21&amp;"/"&amp;D21&amp;"/"&amp;G21&amp;"/"&amp;H21&amp;"/"&amp;TEXT(A21,"0"))</f>
        <v>BS-2510-1006/Sortie/GA09//3/45932</v>
      </c>
    </row>
    <row r="22" customFormat="false" ht="15" hidden="false" customHeight="false" outlineLevel="0" collapsed="false">
      <c r="A22" s="37" t="n">
        <v>45932</v>
      </c>
      <c r="B22" s="38" t="s">
        <v>120</v>
      </c>
      <c r="C22" s="38" t="s">
        <v>113</v>
      </c>
      <c r="D22" s="38" t="s">
        <v>96</v>
      </c>
      <c r="E22" s="39" t="str">
        <f aca="false">IF(D22="","",IFERROR(INDEX(Articles!$B$5:$B$304,MATCH(D22,Articles!$A$5:$A$304,0)),"Référence inconnue"))</f>
        <v>Film étirable 500 mm</v>
      </c>
      <c r="F22" s="38" t="s">
        <v>93</v>
      </c>
      <c r="G22" s="38"/>
      <c r="H22" s="38" t="n">
        <v>4</v>
      </c>
      <c r="I22" s="40" t="n">
        <f aca="false">IF(C22="","",IFERROR(INDEX(Listes!$B$3:$B$20,MATCH(C22,Listes!$A$3:$A$20,0)),""))</f>
        <v>-1</v>
      </c>
      <c r="J22" s="40" t="n">
        <f aca="false">IF(OR(H22="",I22=""),0,H22*I22)</f>
        <v>-4</v>
      </c>
      <c r="K22" s="38" t="s">
        <v>93</v>
      </c>
      <c r="L22" s="38" t="s">
        <v>121</v>
      </c>
      <c r="M22" s="41" t="str">
        <f aca="false">IF(D22="","",IF(E22="Référence inconnue","Référence inconnue",IF(I22="","Type inconnu",IF(AND(IFERROR(INDEX(Articles!$I$5:$I$304,MATCH(D22,Articles!$A$5:$A$304,0)),"Aucun")&lt;&gt;"Aucun",G22=""),"Lot manquant",IF(COUNTIF($N$2:$N$5000,N22)&gt;1,"Doublon ?","")))))</f>
        <v/>
      </c>
      <c r="N22" s="6" t="str">
        <f aca="false">IF(D22="","",B22&amp;"/"&amp;C22&amp;"/"&amp;D22&amp;"/"&amp;G22&amp;"/"&amp;H22&amp;"/"&amp;TEXT(A22,"0"))</f>
        <v>BS-2510-1007/Sortie/FS500//4/45932</v>
      </c>
    </row>
    <row r="23" customFormat="false" ht="15" hidden="false" customHeight="false" outlineLevel="0" collapsed="false">
      <c r="A23" s="37" t="n">
        <v>45932</v>
      </c>
      <c r="B23" s="38" t="s">
        <v>122</v>
      </c>
      <c r="C23" s="38" t="s">
        <v>113</v>
      </c>
      <c r="D23" s="38" t="s">
        <v>97</v>
      </c>
      <c r="E23" s="39" t="str">
        <f aca="false">IF(D23="","",IFERROR(INDEX(Articles!$B$5:$B$304,MATCH(D23,Articles!$A$5:$A$304,0)),"Référence inconnue"))</f>
        <v>Vis H M8x30 (boîte de 100)</v>
      </c>
      <c r="F23" s="38" t="s">
        <v>93</v>
      </c>
      <c r="G23" s="38"/>
      <c r="H23" s="38" t="n">
        <v>1</v>
      </c>
      <c r="I23" s="40" t="n">
        <f aca="false">IF(C23="","",IFERROR(INDEX(Listes!$B$3:$B$20,MATCH(C23,Listes!$A$3:$A$20,0)),""))</f>
        <v>-1</v>
      </c>
      <c r="J23" s="40" t="n">
        <f aca="false">IF(OR(H23="",I23=""),0,H23*I23)</f>
        <v>-1</v>
      </c>
      <c r="K23" s="38" t="s">
        <v>93</v>
      </c>
      <c r="L23" s="38" t="s">
        <v>114</v>
      </c>
      <c r="M23" s="41" t="str">
        <f aca="false">IF(D23="","",IF(E23="Référence inconnue","Référence inconnue",IF(I23="","Type inconnu",IF(AND(IFERROR(INDEX(Articles!$I$5:$I$304,MATCH(D23,Articles!$A$5:$A$304,0)),"Aucun")&lt;&gt;"Aucun",G23=""),"Lot manquant",IF(COUNTIF($N$2:$N$5000,N23)&gt;1,"Doublon ?","")))))</f>
        <v/>
      </c>
      <c r="N23" s="6" t="str">
        <f aca="false">IF(D23="","",B23&amp;"/"&amp;C23&amp;"/"&amp;D23&amp;"/"&amp;G23&amp;"/"&amp;H23&amp;"/"&amp;TEXT(A23,"0"))</f>
        <v>BS-2510-1008/Sortie/BO830//1/45932</v>
      </c>
    </row>
    <row r="24" customFormat="false" ht="15" hidden="false" customHeight="false" outlineLevel="0" collapsed="false">
      <c r="A24" s="37" t="n">
        <v>45932</v>
      </c>
      <c r="B24" s="38" t="s">
        <v>123</v>
      </c>
      <c r="C24" s="38" t="s">
        <v>113</v>
      </c>
      <c r="D24" s="38" t="s">
        <v>98</v>
      </c>
      <c r="E24" s="39" t="str">
        <f aca="false">IF(D24="","",IFERROR(INDEX(Articles!$B$5:$B$304,MATCH(D24,Articles!$A$5:$A$304,0)),"Référence inconnue"))</f>
        <v>Roulement 6204-2RS</v>
      </c>
      <c r="F24" s="38" t="s">
        <v>93</v>
      </c>
      <c r="G24" s="38"/>
      <c r="H24" s="38" t="n">
        <v>2</v>
      </c>
      <c r="I24" s="40" t="n">
        <f aca="false">IF(C24="","",IFERROR(INDEX(Listes!$B$3:$B$20,MATCH(C24,Listes!$A$3:$A$20,0)),""))</f>
        <v>-1</v>
      </c>
      <c r="J24" s="40" t="n">
        <f aca="false">IF(OR(H24="",I24=""),0,H24*I24)</f>
        <v>-2</v>
      </c>
      <c r="K24" s="38" t="s">
        <v>93</v>
      </c>
      <c r="L24" s="38" t="s">
        <v>124</v>
      </c>
      <c r="M24" s="41" t="str">
        <f aca="false">IF(D24="","",IF(E24="Référence inconnue","Référence inconnue",IF(I24="","Type inconnu",IF(AND(IFERROR(INDEX(Articles!$I$5:$I$304,MATCH(D24,Articles!$A$5:$A$304,0)),"Aucun")&lt;&gt;"Aucun",G24=""),"Lot manquant",IF(COUNTIF($N$2:$N$5000,N24)&gt;1,"Doublon ?","")))))</f>
        <v/>
      </c>
      <c r="N24" s="6" t="str">
        <f aca="false">IF(D24="","",B24&amp;"/"&amp;C24&amp;"/"&amp;D24&amp;"/"&amp;G24&amp;"/"&amp;H24&amp;"/"&amp;TEXT(A24,"0"))</f>
        <v>BS-2510-1009/Sortie/RL6204//2/45932</v>
      </c>
    </row>
    <row r="25" customFormat="false" ht="15" hidden="false" customHeight="false" outlineLevel="0" collapsed="false">
      <c r="A25" s="37" t="n">
        <v>45933</v>
      </c>
      <c r="B25" s="38" t="s">
        <v>125</v>
      </c>
      <c r="C25" s="38" t="s">
        <v>107</v>
      </c>
      <c r="D25" s="38" t="s">
        <v>92</v>
      </c>
      <c r="E25" s="39" t="str">
        <f aca="false">IF(D25="","",IFERROR(INDEX(Articles!$B$5:$B$304,MATCH(D25,Articles!$A$5:$A$304,0)),"Référence inconnue"))</f>
        <v>Disque à tronçonner Ø125 mm</v>
      </c>
      <c r="F25" s="38" t="s">
        <v>93</v>
      </c>
      <c r="G25" s="38"/>
      <c r="H25" s="38" t="n">
        <v>20</v>
      </c>
      <c r="I25" s="40" t="n">
        <f aca="false">IF(C25="","",IFERROR(INDEX(Listes!$B$3:$B$20,MATCH(C25,Listes!$A$3:$A$20,0)),""))</f>
        <v>-1</v>
      </c>
      <c r="J25" s="40" t="n">
        <f aca="false">IF(OR(H25="",I25=""),0,H25*I25)</f>
        <v>-20</v>
      </c>
      <c r="K25" s="38" t="s">
        <v>93</v>
      </c>
      <c r="L25" s="38" t="s">
        <v>108</v>
      </c>
      <c r="M25" s="41" t="str">
        <f aca="false">IF(D25="","",IF(E25="Référence inconnue","Référence inconnue",IF(I25="","Type inconnu",IF(AND(IFERROR(INDEX(Articles!$I$5:$I$304,MATCH(D25,Articles!$A$5:$A$304,0)),"Aucun")&lt;&gt;"Aucun",G25=""),"Lot manquant",IF(COUNTIF($N$2:$N$5000,N25)&gt;1,"Doublon ?","")))))</f>
        <v/>
      </c>
      <c r="N25" s="6" t="str">
        <f aca="false">IF(D25="","",B25&amp;"/"&amp;C25&amp;"/"&amp;D25&amp;"/"&amp;G25&amp;"/"&amp;H25&amp;"/"&amp;TEXT(A25,"0"))</f>
        <v>TR-2510-003/Transfert sortant/DT125//20/45933</v>
      </c>
    </row>
    <row r="26" customFormat="false" ht="15" hidden="false" customHeight="false" outlineLevel="0" collapsed="false">
      <c r="A26" s="37" t="n">
        <v>45933</v>
      </c>
      <c r="B26" s="38" t="s">
        <v>125</v>
      </c>
      <c r="C26" s="38" t="s">
        <v>110</v>
      </c>
      <c r="D26" s="38" t="s">
        <v>92</v>
      </c>
      <c r="E26" s="39" t="str">
        <f aca="false">IF(D26="","",IFERROR(INDEX(Articles!$B$5:$B$304,MATCH(D26,Articles!$A$5:$A$304,0)),"Référence inconnue"))</f>
        <v>Disque à tronçonner Ø125 mm</v>
      </c>
      <c r="F26" s="38" t="s">
        <v>111</v>
      </c>
      <c r="G26" s="38"/>
      <c r="H26" s="38" t="n">
        <v>20</v>
      </c>
      <c r="I26" s="40" t="n">
        <f aca="false">IF(C26="","",IFERROR(INDEX(Listes!$B$3:$B$20,MATCH(C26,Listes!$A$3:$A$20,0)),""))</f>
        <v>1</v>
      </c>
      <c r="J26" s="40" t="n">
        <f aca="false">IF(OR(H26="",I26=""),0,H26*I26)</f>
        <v>20</v>
      </c>
      <c r="K26" s="38" t="s">
        <v>93</v>
      </c>
      <c r="L26" s="38" t="s">
        <v>108</v>
      </c>
      <c r="M26" s="41" t="str">
        <f aca="false">IF(D26="","",IF(E26="Référence inconnue","Référence inconnue",IF(I26="","Type inconnu",IF(AND(IFERROR(INDEX(Articles!$I$5:$I$304,MATCH(D26,Articles!$A$5:$A$304,0)),"Aucun")&lt;&gt;"Aucun",G26=""),"Lot manquant",IF(COUNTIF($N$2:$N$5000,N26)&gt;1,"Doublon ?","")))))</f>
        <v/>
      </c>
      <c r="N26" s="6" t="str">
        <f aca="false">IF(D26="","",B26&amp;"/"&amp;C26&amp;"/"&amp;D26&amp;"/"&amp;G26&amp;"/"&amp;H26&amp;"/"&amp;TEXT(A26,"0"))</f>
        <v>TR-2510-003/Transfert entrant/DT125//20/45933</v>
      </c>
    </row>
    <row r="27" customFormat="false" ht="15" hidden="false" customHeight="false" outlineLevel="0" collapsed="false">
      <c r="A27" s="37" t="n">
        <v>45933</v>
      </c>
      <c r="B27" s="38" t="s">
        <v>126</v>
      </c>
      <c r="C27" s="38" t="s">
        <v>113</v>
      </c>
      <c r="D27" s="38" t="s">
        <v>92</v>
      </c>
      <c r="E27" s="39" t="str">
        <f aca="false">IF(D27="","",IFERROR(INDEX(Articles!$B$5:$B$304,MATCH(D27,Articles!$A$5:$A$304,0)),"Référence inconnue"))</f>
        <v>Disque à tronçonner Ø125 mm</v>
      </c>
      <c r="F27" s="38" t="s">
        <v>111</v>
      </c>
      <c r="G27" s="38"/>
      <c r="H27" s="38" t="n">
        <v>5</v>
      </c>
      <c r="I27" s="40" t="n">
        <f aca="false">IF(C27="","",IFERROR(INDEX(Listes!$B$3:$B$20,MATCH(C27,Listes!$A$3:$A$20,0)),""))</f>
        <v>-1</v>
      </c>
      <c r="J27" s="40" t="n">
        <f aca="false">IF(OR(H27="",I27=""),0,H27*I27)</f>
        <v>-5</v>
      </c>
      <c r="K27" s="38" t="s">
        <v>111</v>
      </c>
      <c r="L27" s="38" t="s">
        <v>114</v>
      </c>
      <c r="M27" s="41" t="str">
        <f aca="false">IF(D27="","",IF(E27="Référence inconnue","Référence inconnue",IF(I27="","Type inconnu",IF(AND(IFERROR(INDEX(Articles!$I$5:$I$304,MATCH(D27,Articles!$A$5:$A$304,0)),"Aucun")&lt;&gt;"Aucun",G27=""),"Lot manquant",IF(COUNTIF($N$2:$N$5000,N27)&gt;1,"Doublon ?","")))))</f>
        <v/>
      </c>
      <c r="N27" s="6" t="str">
        <f aca="false">IF(D27="","",B27&amp;"/"&amp;C27&amp;"/"&amp;D27&amp;"/"&amp;G27&amp;"/"&amp;H27&amp;"/"&amp;TEXT(A27,"0"))</f>
        <v>BS-2510-1010/Sortie/DT125//5/45933</v>
      </c>
    </row>
    <row r="28" customFormat="false" ht="15" hidden="false" customHeight="false" outlineLevel="0" collapsed="false">
      <c r="A28" s="37" t="n">
        <v>45933</v>
      </c>
      <c r="B28" s="38" t="s">
        <v>127</v>
      </c>
      <c r="C28" s="38" t="s">
        <v>113</v>
      </c>
      <c r="D28" s="38" t="s">
        <v>92</v>
      </c>
      <c r="E28" s="39" t="str">
        <f aca="false">IF(D28="","",IFERROR(INDEX(Articles!$B$5:$B$304,MATCH(D28,Articles!$A$5:$A$304,0)),"Référence inconnue"))</f>
        <v>Disque à tronçonner Ø125 mm</v>
      </c>
      <c r="F28" s="38" t="s">
        <v>111</v>
      </c>
      <c r="G28" s="38"/>
      <c r="H28" s="38" t="n">
        <v>4</v>
      </c>
      <c r="I28" s="40" t="n">
        <f aca="false">IF(C28="","",IFERROR(INDEX(Listes!$B$3:$B$20,MATCH(C28,Listes!$A$3:$A$20,0)),""))</f>
        <v>-1</v>
      </c>
      <c r="J28" s="40" t="n">
        <f aca="false">IF(OR(H28="",I28=""),0,H28*I28)</f>
        <v>-4</v>
      </c>
      <c r="K28" s="38" t="s">
        <v>111</v>
      </c>
      <c r="L28" s="38" t="s">
        <v>114</v>
      </c>
      <c r="M28" s="41" t="str">
        <f aca="false">IF(D28="","",IF(E28="Référence inconnue","Référence inconnue",IF(I28="","Type inconnu",IF(AND(IFERROR(INDEX(Articles!$I$5:$I$304,MATCH(D28,Articles!$A$5:$A$304,0)),"Aucun")&lt;&gt;"Aucun",G28=""),"Lot manquant",IF(COUNTIF($N$2:$N$5000,N28)&gt;1,"Doublon ?","")))))</f>
        <v/>
      </c>
      <c r="N28" s="6" t="str">
        <f aca="false">IF(D28="","",B28&amp;"/"&amp;C28&amp;"/"&amp;D28&amp;"/"&amp;G28&amp;"/"&amp;H28&amp;"/"&amp;TEXT(A28,"0"))</f>
        <v>BS-2510-1011/Sortie/DT125//4/45933</v>
      </c>
    </row>
    <row r="29" customFormat="false" ht="15" hidden="false" customHeight="false" outlineLevel="0" collapsed="false">
      <c r="A29" s="37" t="n">
        <v>45933</v>
      </c>
      <c r="B29" s="38" t="s">
        <v>128</v>
      </c>
      <c r="C29" s="38" t="s">
        <v>113</v>
      </c>
      <c r="D29" s="38" t="s">
        <v>95</v>
      </c>
      <c r="E29" s="39" t="str">
        <f aca="false">IF(D29="","",IFERROR(INDEX(Articles!$B$5:$B$304,MATCH(D29,Articles!$A$5:$A$304,0)),"Référence inconnue"))</f>
        <v>Gants de manutention taille 9</v>
      </c>
      <c r="F29" s="38" t="s">
        <v>93</v>
      </c>
      <c r="G29" s="38"/>
      <c r="H29" s="38" t="n">
        <v>6</v>
      </c>
      <c r="I29" s="40" t="n">
        <f aca="false">IF(C29="","",IFERROR(INDEX(Listes!$B$3:$B$20,MATCH(C29,Listes!$A$3:$A$20,0)),""))</f>
        <v>-1</v>
      </c>
      <c r="J29" s="40" t="n">
        <f aca="false">IF(OR(H29="",I29=""),0,H29*I29)</f>
        <v>-6</v>
      </c>
      <c r="K29" s="38" t="s">
        <v>93</v>
      </c>
      <c r="L29" s="38" t="s">
        <v>124</v>
      </c>
      <c r="M29" s="41" t="str">
        <f aca="false">IF(D29="","",IF(E29="Référence inconnue","Référence inconnue",IF(I29="","Type inconnu",IF(AND(IFERROR(INDEX(Articles!$I$5:$I$304,MATCH(D29,Articles!$A$5:$A$304,0)),"Aucun")&lt;&gt;"Aucun",G29=""),"Lot manquant",IF(COUNTIF($N$2:$N$5000,N29)&gt;1,"Doublon ?","")))))</f>
        <v/>
      </c>
      <c r="N29" s="6" t="str">
        <f aca="false">IF(D29="","",B29&amp;"/"&amp;C29&amp;"/"&amp;D29&amp;"/"&amp;G29&amp;"/"&amp;H29&amp;"/"&amp;TEXT(A29,"0"))</f>
        <v>BS-2510-1012/Sortie/GA09//6/45933</v>
      </c>
    </row>
    <row r="30" customFormat="false" ht="15" hidden="false" customHeight="false" outlineLevel="0" collapsed="false">
      <c r="A30" s="37" t="n">
        <v>45933</v>
      </c>
      <c r="B30" s="38" t="s">
        <v>129</v>
      </c>
      <c r="C30" s="38" t="s">
        <v>113</v>
      </c>
      <c r="D30" s="38" t="s">
        <v>96</v>
      </c>
      <c r="E30" s="39" t="str">
        <f aca="false">IF(D30="","",IFERROR(INDEX(Articles!$B$5:$B$304,MATCH(D30,Articles!$A$5:$A$304,0)),"Référence inconnue"))</f>
        <v>Film étirable 500 mm</v>
      </c>
      <c r="F30" s="38" t="s">
        <v>93</v>
      </c>
      <c r="G30" s="38"/>
      <c r="H30" s="38" t="n">
        <v>3</v>
      </c>
      <c r="I30" s="40" t="n">
        <f aca="false">IF(C30="","",IFERROR(INDEX(Listes!$B$3:$B$20,MATCH(C30,Listes!$A$3:$A$20,0)),""))</f>
        <v>-1</v>
      </c>
      <c r="J30" s="40" t="n">
        <f aca="false">IF(OR(H30="",I30=""),0,H30*I30)</f>
        <v>-3</v>
      </c>
      <c r="K30" s="38" t="s">
        <v>93</v>
      </c>
      <c r="L30" s="38" t="s">
        <v>121</v>
      </c>
      <c r="M30" s="41" t="str">
        <f aca="false">IF(D30="","",IF(E30="Référence inconnue","Référence inconnue",IF(I30="","Type inconnu",IF(AND(IFERROR(INDEX(Articles!$I$5:$I$304,MATCH(D30,Articles!$A$5:$A$304,0)),"Aucun")&lt;&gt;"Aucun",G30=""),"Lot manquant",IF(COUNTIF($N$2:$N$5000,N30)&gt;1,"Doublon ?","")))))</f>
        <v/>
      </c>
      <c r="N30" s="6" t="str">
        <f aca="false">IF(D30="","",B30&amp;"/"&amp;C30&amp;"/"&amp;D30&amp;"/"&amp;G30&amp;"/"&amp;H30&amp;"/"&amp;TEXT(A30,"0"))</f>
        <v>BS-2510-1013/Sortie/FS500//3/45933</v>
      </c>
    </row>
    <row r="31" customFormat="false" ht="15" hidden="false" customHeight="false" outlineLevel="0" collapsed="false">
      <c r="A31" s="37" t="n">
        <v>45936</v>
      </c>
      <c r="B31" s="38" t="s">
        <v>130</v>
      </c>
      <c r="C31" s="38" t="s">
        <v>113</v>
      </c>
      <c r="D31" s="38" t="s">
        <v>92</v>
      </c>
      <c r="E31" s="39" t="str">
        <f aca="false">IF(D31="","",IFERROR(INDEX(Articles!$B$5:$B$304,MATCH(D31,Articles!$A$5:$A$304,0)),"Référence inconnue"))</f>
        <v>Disque à tronçonner Ø125 mm</v>
      </c>
      <c r="F31" s="38" t="s">
        <v>111</v>
      </c>
      <c r="G31" s="38"/>
      <c r="H31" s="38" t="n">
        <v>8</v>
      </c>
      <c r="I31" s="40" t="n">
        <f aca="false">IF(C31="","",IFERROR(INDEX(Listes!$B$3:$B$20,MATCH(C31,Listes!$A$3:$A$20,0)),""))</f>
        <v>-1</v>
      </c>
      <c r="J31" s="40" t="n">
        <f aca="false">IF(OR(H31="",I31=""),0,H31*I31)</f>
        <v>-8</v>
      </c>
      <c r="K31" s="38" t="s">
        <v>111</v>
      </c>
      <c r="L31" s="38" t="s">
        <v>114</v>
      </c>
      <c r="M31" s="41" t="str">
        <f aca="false">IF(D31="","",IF(E31="Référence inconnue","Référence inconnue",IF(I31="","Type inconnu",IF(AND(IFERROR(INDEX(Articles!$I$5:$I$304,MATCH(D31,Articles!$A$5:$A$304,0)),"Aucun")&lt;&gt;"Aucun",G31=""),"Lot manquant",IF(COUNTIF($N$2:$N$5000,N31)&gt;1,"Doublon ?","")))))</f>
        <v/>
      </c>
      <c r="N31" s="6" t="str">
        <f aca="false">IF(D31="","",B31&amp;"/"&amp;C31&amp;"/"&amp;D31&amp;"/"&amp;G31&amp;"/"&amp;H31&amp;"/"&amp;TEXT(A31,"0"))</f>
        <v>BS-2510-1014/Sortie/DT125//8/45936</v>
      </c>
    </row>
    <row r="32" customFormat="false" ht="15" hidden="false" customHeight="false" outlineLevel="0" collapsed="false">
      <c r="A32" s="37" t="n">
        <v>45936</v>
      </c>
      <c r="B32" s="38" t="s">
        <v>131</v>
      </c>
      <c r="C32" s="38" t="s">
        <v>113</v>
      </c>
      <c r="D32" s="38" t="s">
        <v>92</v>
      </c>
      <c r="E32" s="39" t="str">
        <f aca="false">IF(D32="","",IFERROR(INDEX(Articles!$B$5:$B$304,MATCH(D32,Articles!$A$5:$A$304,0)),"Référence inconnue"))</f>
        <v>Disque à tronçonner Ø125 mm</v>
      </c>
      <c r="F32" s="38" t="s">
        <v>111</v>
      </c>
      <c r="G32" s="38"/>
      <c r="H32" s="38" t="n">
        <v>6</v>
      </c>
      <c r="I32" s="40" t="n">
        <f aca="false">IF(C32="","",IFERROR(INDEX(Listes!$B$3:$B$20,MATCH(C32,Listes!$A$3:$A$20,0)),""))</f>
        <v>-1</v>
      </c>
      <c r="J32" s="40" t="n">
        <f aca="false">IF(OR(H32="",I32=""),0,H32*I32)</f>
        <v>-6</v>
      </c>
      <c r="K32" s="38" t="s">
        <v>111</v>
      </c>
      <c r="L32" s="38" t="s">
        <v>114</v>
      </c>
      <c r="M32" s="41" t="str">
        <f aca="false">IF(D32="","",IF(E32="Référence inconnue","Référence inconnue",IF(I32="","Type inconnu",IF(AND(IFERROR(INDEX(Articles!$I$5:$I$304,MATCH(D32,Articles!$A$5:$A$304,0)),"Aucun")&lt;&gt;"Aucun",G32=""),"Lot manquant",IF(COUNTIF($N$2:$N$5000,N32)&gt;1,"Doublon ?","")))))</f>
        <v/>
      </c>
      <c r="N32" s="6" t="str">
        <f aca="false">IF(D32="","",B32&amp;"/"&amp;C32&amp;"/"&amp;D32&amp;"/"&amp;G32&amp;"/"&amp;H32&amp;"/"&amp;TEXT(A32,"0"))</f>
        <v>BS-2510-1015/Sortie/DT125//6/45936</v>
      </c>
    </row>
    <row r="33" customFormat="false" ht="15" hidden="false" customHeight="false" outlineLevel="0" collapsed="false">
      <c r="A33" s="37" t="n">
        <v>45936</v>
      </c>
      <c r="B33" s="38" t="s">
        <v>132</v>
      </c>
      <c r="C33" s="38" t="s">
        <v>113</v>
      </c>
      <c r="D33" s="38" t="s">
        <v>95</v>
      </c>
      <c r="E33" s="39" t="str">
        <f aca="false">IF(D33="","",IFERROR(INDEX(Articles!$B$5:$B$304,MATCH(D33,Articles!$A$5:$A$304,0)),"Référence inconnue"))</f>
        <v>Gants de manutention taille 9</v>
      </c>
      <c r="F33" s="38" t="s">
        <v>93</v>
      </c>
      <c r="G33" s="38"/>
      <c r="H33" s="38" t="n">
        <v>6</v>
      </c>
      <c r="I33" s="40" t="n">
        <f aca="false">IF(C33="","",IFERROR(INDEX(Listes!$B$3:$B$20,MATCH(C33,Listes!$A$3:$A$20,0)),""))</f>
        <v>-1</v>
      </c>
      <c r="J33" s="40" t="n">
        <f aca="false">IF(OR(H33="",I33=""),0,H33*I33)</f>
        <v>-6</v>
      </c>
      <c r="K33" s="38" t="s">
        <v>93</v>
      </c>
      <c r="L33" s="38" t="s">
        <v>114</v>
      </c>
      <c r="M33" s="41" t="str">
        <f aca="false">IF(D33="","",IF(E33="Référence inconnue","Référence inconnue",IF(I33="","Type inconnu",IF(AND(IFERROR(INDEX(Articles!$I$5:$I$304,MATCH(D33,Articles!$A$5:$A$304,0)),"Aucun")&lt;&gt;"Aucun",G33=""),"Lot manquant",IF(COUNTIF($N$2:$N$5000,N33)&gt;1,"Doublon ?","")))))</f>
        <v/>
      </c>
      <c r="N33" s="6" t="str">
        <f aca="false">IF(D33="","",B33&amp;"/"&amp;C33&amp;"/"&amp;D33&amp;"/"&amp;G33&amp;"/"&amp;H33&amp;"/"&amp;TEXT(A33,"0"))</f>
        <v>BS-2510-1016/Sortie/GA09//6/45936</v>
      </c>
    </row>
    <row r="34" customFormat="false" ht="15" hidden="false" customHeight="false" outlineLevel="0" collapsed="false">
      <c r="A34" s="37" t="n">
        <v>45936</v>
      </c>
      <c r="B34" s="38" t="s">
        <v>133</v>
      </c>
      <c r="C34" s="38" t="s">
        <v>113</v>
      </c>
      <c r="D34" s="38" t="s">
        <v>96</v>
      </c>
      <c r="E34" s="39" t="str">
        <f aca="false">IF(D34="","",IFERROR(INDEX(Articles!$B$5:$B$304,MATCH(D34,Articles!$A$5:$A$304,0)),"Référence inconnue"))</f>
        <v>Film étirable 500 mm</v>
      </c>
      <c r="F34" s="38" t="s">
        <v>93</v>
      </c>
      <c r="G34" s="38"/>
      <c r="H34" s="38" t="n">
        <v>3</v>
      </c>
      <c r="I34" s="40" t="n">
        <f aca="false">IF(C34="","",IFERROR(INDEX(Listes!$B$3:$B$20,MATCH(C34,Listes!$A$3:$A$20,0)),""))</f>
        <v>-1</v>
      </c>
      <c r="J34" s="40" t="n">
        <f aca="false">IF(OR(H34="",I34=""),0,H34*I34)</f>
        <v>-3</v>
      </c>
      <c r="K34" s="38" t="s">
        <v>93</v>
      </c>
      <c r="L34" s="38" t="s">
        <v>121</v>
      </c>
      <c r="M34" s="41" t="str">
        <f aca="false">IF(D34="","",IF(E34="Référence inconnue","Référence inconnue",IF(I34="","Type inconnu",IF(AND(IFERROR(INDEX(Articles!$I$5:$I$304,MATCH(D34,Articles!$A$5:$A$304,0)),"Aucun")&lt;&gt;"Aucun",G34=""),"Lot manquant",IF(COUNTIF($N$2:$N$5000,N34)&gt;1,"Doublon ?","")))))</f>
        <v/>
      </c>
      <c r="N34" s="6" t="str">
        <f aca="false">IF(D34="","",B34&amp;"/"&amp;C34&amp;"/"&amp;D34&amp;"/"&amp;G34&amp;"/"&amp;H34&amp;"/"&amp;TEXT(A34,"0"))</f>
        <v>BS-2510-1017/Sortie/FS500//3/45936</v>
      </c>
    </row>
    <row r="35" customFormat="false" ht="15" hidden="false" customHeight="false" outlineLevel="0" collapsed="false">
      <c r="A35" s="37" t="n">
        <v>45937</v>
      </c>
      <c r="B35" s="38" t="s">
        <v>134</v>
      </c>
      <c r="C35" s="38" t="s">
        <v>107</v>
      </c>
      <c r="D35" s="38" t="s">
        <v>92</v>
      </c>
      <c r="E35" s="39" t="str">
        <f aca="false">IF(D35="","",IFERROR(INDEX(Articles!$B$5:$B$304,MATCH(D35,Articles!$A$5:$A$304,0)),"Référence inconnue"))</f>
        <v>Disque à tronçonner Ø125 mm</v>
      </c>
      <c r="F35" s="38" t="s">
        <v>93</v>
      </c>
      <c r="G35" s="38"/>
      <c r="H35" s="38" t="n">
        <v>20</v>
      </c>
      <c r="I35" s="40" t="n">
        <f aca="false">IF(C35="","",IFERROR(INDEX(Listes!$B$3:$B$20,MATCH(C35,Listes!$A$3:$A$20,0)),""))</f>
        <v>-1</v>
      </c>
      <c r="J35" s="40" t="n">
        <f aca="false">IF(OR(H35="",I35=""),0,H35*I35)</f>
        <v>-20</v>
      </c>
      <c r="K35" s="38" t="s">
        <v>93</v>
      </c>
      <c r="L35" s="38" t="s">
        <v>108</v>
      </c>
      <c r="M35" s="41" t="str">
        <f aca="false">IF(D35="","",IF(E35="Référence inconnue","Référence inconnue",IF(I35="","Type inconnu",IF(AND(IFERROR(INDEX(Articles!$I$5:$I$304,MATCH(D35,Articles!$A$5:$A$304,0)),"Aucun")&lt;&gt;"Aucun",G35=""),"Lot manquant",IF(COUNTIF($N$2:$N$5000,N35)&gt;1,"Doublon ?","")))))</f>
        <v/>
      </c>
      <c r="N35" s="6" t="str">
        <f aca="false">IF(D35="","",B35&amp;"/"&amp;C35&amp;"/"&amp;D35&amp;"/"&amp;G35&amp;"/"&amp;H35&amp;"/"&amp;TEXT(A35,"0"))</f>
        <v>TR-2510-004/Transfert sortant/DT125//20/45937</v>
      </c>
    </row>
    <row r="36" customFormat="false" ht="15" hidden="false" customHeight="false" outlineLevel="0" collapsed="false">
      <c r="A36" s="37" t="n">
        <v>45937</v>
      </c>
      <c r="B36" s="38" t="s">
        <v>134</v>
      </c>
      <c r="C36" s="38" t="s">
        <v>110</v>
      </c>
      <c r="D36" s="38" t="s">
        <v>92</v>
      </c>
      <c r="E36" s="39" t="str">
        <f aca="false">IF(D36="","",IFERROR(INDEX(Articles!$B$5:$B$304,MATCH(D36,Articles!$A$5:$A$304,0)),"Référence inconnue"))</f>
        <v>Disque à tronçonner Ø125 mm</v>
      </c>
      <c r="F36" s="38" t="s">
        <v>111</v>
      </c>
      <c r="G36" s="38"/>
      <c r="H36" s="38" t="n">
        <v>20</v>
      </c>
      <c r="I36" s="40" t="n">
        <f aca="false">IF(C36="","",IFERROR(INDEX(Listes!$B$3:$B$20,MATCH(C36,Listes!$A$3:$A$20,0)),""))</f>
        <v>1</v>
      </c>
      <c r="J36" s="40" t="n">
        <f aca="false">IF(OR(H36="",I36=""),0,H36*I36)</f>
        <v>20</v>
      </c>
      <c r="K36" s="38" t="s">
        <v>93</v>
      </c>
      <c r="L36" s="38" t="s">
        <v>108</v>
      </c>
      <c r="M36" s="41" t="str">
        <f aca="false">IF(D36="","",IF(E36="Référence inconnue","Référence inconnue",IF(I36="","Type inconnu",IF(AND(IFERROR(INDEX(Articles!$I$5:$I$304,MATCH(D36,Articles!$A$5:$A$304,0)),"Aucun")&lt;&gt;"Aucun",G36=""),"Lot manquant",IF(COUNTIF($N$2:$N$5000,N36)&gt;1,"Doublon ?","")))))</f>
        <v/>
      </c>
      <c r="N36" s="6" t="str">
        <f aca="false">IF(D36="","",B36&amp;"/"&amp;C36&amp;"/"&amp;D36&amp;"/"&amp;G36&amp;"/"&amp;H36&amp;"/"&amp;TEXT(A36,"0"))</f>
        <v>TR-2510-004/Transfert entrant/DT125//20/45937</v>
      </c>
    </row>
    <row r="37" customFormat="false" ht="15" hidden="false" customHeight="false" outlineLevel="0" collapsed="false">
      <c r="A37" s="37" t="n">
        <v>45937</v>
      </c>
      <c r="B37" s="38" t="s">
        <v>135</v>
      </c>
      <c r="C37" s="38" t="s">
        <v>113</v>
      </c>
      <c r="D37" s="38" t="s">
        <v>92</v>
      </c>
      <c r="E37" s="39" t="str">
        <f aca="false">IF(D37="","",IFERROR(INDEX(Articles!$B$5:$B$304,MATCH(D37,Articles!$A$5:$A$304,0)),"Référence inconnue"))</f>
        <v>Disque à tronçonner Ø125 mm</v>
      </c>
      <c r="F37" s="38" t="s">
        <v>111</v>
      </c>
      <c r="G37" s="38"/>
      <c r="H37" s="38" t="n">
        <v>3</v>
      </c>
      <c r="I37" s="40" t="n">
        <f aca="false">IF(C37="","",IFERROR(INDEX(Listes!$B$3:$B$20,MATCH(C37,Listes!$A$3:$A$20,0)),""))</f>
        <v>-1</v>
      </c>
      <c r="J37" s="40" t="n">
        <f aca="false">IF(OR(H37="",I37=""),0,H37*I37)</f>
        <v>-3</v>
      </c>
      <c r="K37" s="38" t="s">
        <v>111</v>
      </c>
      <c r="L37" s="38" t="s">
        <v>114</v>
      </c>
      <c r="M37" s="41" t="str">
        <f aca="false">IF(D37="","",IF(E37="Référence inconnue","Référence inconnue",IF(I37="","Type inconnu",IF(AND(IFERROR(INDEX(Articles!$I$5:$I$304,MATCH(D37,Articles!$A$5:$A$304,0)),"Aucun")&lt;&gt;"Aucun",G37=""),"Lot manquant",IF(COUNTIF($N$2:$N$5000,N37)&gt;1,"Doublon ?","")))))</f>
        <v/>
      </c>
      <c r="N37" s="6" t="str">
        <f aca="false">IF(D37="","",B37&amp;"/"&amp;C37&amp;"/"&amp;D37&amp;"/"&amp;G37&amp;"/"&amp;H37&amp;"/"&amp;TEXT(A37,"0"))</f>
        <v>BS-2510-1018/Sortie/DT125//3/45937</v>
      </c>
    </row>
    <row r="38" customFormat="false" ht="15" hidden="false" customHeight="false" outlineLevel="0" collapsed="false">
      <c r="A38" s="37" t="n">
        <v>45937</v>
      </c>
      <c r="B38" s="38" t="s">
        <v>136</v>
      </c>
      <c r="C38" s="38" t="s">
        <v>113</v>
      </c>
      <c r="D38" s="38" t="s">
        <v>95</v>
      </c>
      <c r="E38" s="39" t="str">
        <f aca="false">IF(D38="","",IFERROR(INDEX(Articles!$B$5:$B$304,MATCH(D38,Articles!$A$5:$A$304,0)),"Référence inconnue"))</f>
        <v>Gants de manutention taille 9</v>
      </c>
      <c r="F38" s="38" t="s">
        <v>93</v>
      </c>
      <c r="G38" s="38"/>
      <c r="H38" s="38" t="n">
        <v>9</v>
      </c>
      <c r="I38" s="40" t="n">
        <f aca="false">IF(C38="","",IFERROR(INDEX(Listes!$B$3:$B$20,MATCH(C38,Listes!$A$3:$A$20,0)),""))</f>
        <v>-1</v>
      </c>
      <c r="J38" s="40" t="n">
        <f aca="false">IF(OR(H38="",I38=""),0,H38*I38)</f>
        <v>-9</v>
      </c>
      <c r="K38" s="38" t="s">
        <v>93</v>
      </c>
      <c r="L38" s="38" t="s">
        <v>124</v>
      </c>
      <c r="M38" s="41" t="str">
        <f aca="false">IF(D38="","",IF(E38="Référence inconnue","Référence inconnue",IF(I38="","Type inconnu",IF(AND(IFERROR(INDEX(Articles!$I$5:$I$304,MATCH(D38,Articles!$A$5:$A$304,0)),"Aucun")&lt;&gt;"Aucun",G38=""),"Lot manquant",IF(COUNTIF($N$2:$N$5000,N38)&gt;1,"Doublon ?","")))))</f>
        <v/>
      </c>
      <c r="N38" s="6" t="str">
        <f aca="false">IF(D38="","",B38&amp;"/"&amp;C38&amp;"/"&amp;D38&amp;"/"&amp;G38&amp;"/"&amp;H38&amp;"/"&amp;TEXT(A38,"0"))</f>
        <v>BS-2510-1019/Sortie/GA09//9/45937</v>
      </c>
    </row>
    <row r="39" customFormat="false" ht="15" hidden="false" customHeight="false" outlineLevel="0" collapsed="false">
      <c r="A39" s="37" t="n">
        <v>45937</v>
      </c>
      <c r="B39" s="38" t="s">
        <v>137</v>
      </c>
      <c r="C39" s="38" t="s">
        <v>113</v>
      </c>
      <c r="D39" s="38" t="s">
        <v>96</v>
      </c>
      <c r="E39" s="39" t="str">
        <f aca="false">IF(D39="","",IFERROR(INDEX(Articles!$B$5:$B$304,MATCH(D39,Articles!$A$5:$A$304,0)),"Référence inconnue"))</f>
        <v>Film étirable 500 mm</v>
      </c>
      <c r="F39" s="38" t="s">
        <v>93</v>
      </c>
      <c r="G39" s="38"/>
      <c r="H39" s="38" t="n">
        <v>3</v>
      </c>
      <c r="I39" s="40" t="n">
        <f aca="false">IF(C39="","",IFERROR(INDEX(Listes!$B$3:$B$20,MATCH(C39,Listes!$A$3:$A$20,0)),""))</f>
        <v>-1</v>
      </c>
      <c r="J39" s="40" t="n">
        <f aca="false">IF(OR(H39="",I39=""),0,H39*I39)</f>
        <v>-3</v>
      </c>
      <c r="K39" s="38" t="s">
        <v>93</v>
      </c>
      <c r="L39" s="38" t="s">
        <v>121</v>
      </c>
      <c r="M39" s="41" t="str">
        <f aca="false">IF(D39="","",IF(E39="Référence inconnue","Référence inconnue",IF(I39="","Type inconnu",IF(AND(IFERROR(INDEX(Articles!$I$5:$I$304,MATCH(D39,Articles!$A$5:$A$304,0)),"Aucun")&lt;&gt;"Aucun",G39=""),"Lot manquant",IF(COUNTIF($N$2:$N$5000,N39)&gt;1,"Doublon ?","")))))</f>
        <v/>
      </c>
      <c r="N39" s="6" t="str">
        <f aca="false">IF(D39="","",B39&amp;"/"&amp;C39&amp;"/"&amp;D39&amp;"/"&amp;G39&amp;"/"&amp;H39&amp;"/"&amp;TEXT(A39,"0"))</f>
        <v>BS-2510-1020/Sortie/FS500//3/45937</v>
      </c>
    </row>
    <row r="40" customFormat="false" ht="15" hidden="false" customHeight="false" outlineLevel="0" collapsed="false">
      <c r="A40" s="37" t="n">
        <v>45937</v>
      </c>
      <c r="B40" s="38" t="s">
        <v>138</v>
      </c>
      <c r="C40" s="38" t="s">
        <v>113</v>
      </c>
      <c r="D40" s="38" t="s">
        <v>98</v>
      </c>
      <c r="E40" s="39" t="str">
        <f aca="false">IF(D40="","",IFERROR(INDEX(Articles!$B$5:$B$304,MATCH(D40,Articles!$A$5:$A$304,0)),"Référence inconnue"))</f>
        <v>Roulement 6204-2RS</v>
      </c>
      <c r="F40" s="38" t="s">
        <v>93</v>
      </c>
      <c r="G40" s="38"/>
      <c r="H40" s="38" t="n">
        <v>2</v>
      </c>
      <c r="I40" s="40" t="n">
        <f aca="false">IF(C40="","",IFERROR(INDEX(Listes!$B$3:$B$20,MATCH(C40,Listes!$A$3:$A$20,0)),""))</f>
        <v>-1</v>
      </c>
      <c r="J40" s="40" t="n">
        <f aca="false">IF(OR(H40="",I40=""),0,H40*I40)</f>
        <v>-2</v>
      </c>
      <c r="K40" s="38" t="s">
        <v>93</v>
      </c>
      <c r="L40" s="38" t="s">
        <v>124</v>
      </c>
      <c r="M40" s="41" t="str">
        <f aca="false">IF(D40="","",IF(E40="Référence inconnue","Référence inconnue",IF(I40="","Type inconnu",IF(AND(IFERROR(INDEX(Articles!$I$5:$I$304,MATCH(D40,Articles!$A$5:$A$304,0)),"Aucun")&lt;&gt;"Aucun",G40=""),"Lot manquant",IF(COUNTIF($N$2:$N$5000,N40)&gt;1,"Doublon ?","")))))</f>
        <v/>
      </c>
      <c r="N40" s="6" t="str">
        <f aca="false">IF(D40="","",B40&amp;"/"&amp;C40&amp;"/"&amp;D40&amp;"/"&amp;G40&amp;"/"&amp;H40&amp;"/"&amp;TEXT(A40,"0"))</f>
        <v>BS-2510-1021/Sortie/RL6204//2/45937</v>
      </c>
    </row>
    <row r="41" customFormat="false" ht="15" hidden="false" customHeight="false" outlineLevel="0" collapsed="false">
      <c r="A41" s="37" t="n">
        <v>45938</v>
      </c>
      <c r="B41" s="38" t="s">
        <v>139</v>
      </c>
      <c r="C41" s="38" t="s">
        <v>140</v>
      </c>
      <c r="D41" s="38" t="s">
        <v>95</v>
      </c>
      <c r="E41" s="39" t="str">
        <f aca="false">IF(D41="","",IFERROR(INDEX(Articles!$B$5:$B$304,MATCH(D41,Articles!$A$5:$A$304,0)),"Référence inconnue"))</f>
        <v>Gants de manutention taille 9</v>
      </c>
      <c r="F41" s="38" t="s">
        <v>93</v>
      </c>
      <c r="G41" s="38"/>
      <c r="H41" s="38" t="n">
        <v>120</v>
      </c>
      <c r="I41" s="40" t="n">
        <f aca="false">IF(C41="","",IFERROR(INDEX(Listes!$B$3:$B$20,MATCH(C41,Listes!$A$3:$A$20,0)),""))</f>
        <v>1</v>
      </c>
      <c r="J41" s="40" t="n">
        <f aca="false">IF(OR(H41="",I41=""),0,H41*I41)</f>
        <v>120</v>
      </c>
      <c r="K41" s="38" t="s">
        <v>93</v>
      </c>
      <c r="L41" s="38" t="s">
        <v>141</v>
      </c>
      <c r="M41" s="41" t="str">
        <f aca="false">IF(D41="","",IF(E41="Référence inconnue","Référence inconnue",IF(I41="","Type inconnu",IF(AND(IFERROR(INDEX(Articles!$I$5:$I$304,MATCH(D41,Articles!$A$5:$A$304,0)),"Aucun")&lt;&gt;"Aucun",G41=""),"Lot manquant",IF(COUNTIF($N$2:$N$5000,N41)&gt;1,"Doublon ?","")))))</f>
        <v/>
      </c>
      <c r="N41" s="6" t="str">
        <f aca="false">IF(D41="","",B41&amp;"/"&amp;C41&amp;"/"&amp;D41&amp;"/"&amp;G41&amp;"/"&amp;H41&amp;"/"&amp;TEXT(A41,"0"))</f>
        <v>BR-2510-001/Réception/GA09//120/45938</v>
      </c>
    </row>
    <row r="42" customFormat="false" ht="15" hidden="false" customHeight="false" outlineLevel="0" collapsed="false">
      <c r="A42" s="37" t="n">
        <v>45938</v>
      </c>
      <c r="B42" s="38" t="s">
        <v>142</v>
      </c>
      <c r="C42" s="38" t="s">
        <v>113</v>
      </c>
      <c r="D42" s="38" t="s">
        <v>96</v>
      </c>
      <c r="E42" s="39" t="str">
        <f aca="false">IF(D42="","",IFERROR(INDEX(Articles!$B$5:$B$304,MATCH(D42,Articles!$A$5:$A$304,0)),"Référence inconnue"))</f>
        <v>Film étirable 500 mm</v>
      </c>
      <c r="F42" s="38" t="s">
        <v>93</v>
      </c>
      <c r="G42" s="38"/>
      <c r="H42" s="38" t="n">
        <v>2</v>
      </c>
      <c r="I42" s="40" t="n">
        <f aca="false">IF(C42="","",IFERROR(INDEX(Listes!$B$3:$B$20,MATCH(C42,Listes!$A$3:$A$20,0)),""))</f>
        <v>-1</v>
      </c>
      <c r="J42" s="40" t="n">
        <f aca="false">IF(OR(H42="",I42=""),0,H42*I42)</f>
        <v>-2</v>
      </c>
      <c r="K42" s="38" t="s">
        <v>93</v>
      </c>
      <c r="L42" s="38" t="s">
        <v>121</v>
      </c>
      <c r="M42" s="41" t="str">
        <f aca="false">IF(D42="","",IF(E42="Référence inconnue","Référence inconnue",IF(I42="","Type inconnu",IF(AND(IFERROR(INDEX(Articles!$I$5:$I$304,MATCH(D42,Articles!$A$5:$A$304,0)),"Aucun")&lt;&gt;"Aucun",G42=""),"Lot manquant",IF(COUNTIF($N$2:$N$5000,N42)&gt;1,"Doublon ?","")))))</f>
        <v/>
      </c>
      <c r="N42" s="6" t="str">
        <f aca="false">IF(D42="","",B42&amp;"/"&amp;C42&amp;"/"&amp;D42&amp;"/"&amp;G42&amp;"/"&amp;H42&amp;"/"&amp;TEXT(A42,"0"))</f>
        <v>BS-2510-1022/Sortie/FS500//2/45938</v>
      </c>
    </row>
    <row r="43" customFormat="false" ht="15" hidden="false" customHeight="false" outlineLevel="0" collapsed="false">
      <c r="A43" s="37" t="n">
        <v>45938</v>
      </c>
      <c r="B43" s="38" t="s">
        <v>143</v>
      </c>
      <c r="C43" s="38" t="s">
        <v>113</v>
      </c>
      <c r="D43" s="38" t="s">
        <v>97</v>
      </c>
      <c r="E43" s="39" t="str">
        <f aca="false">IF(D43="","",IFERROR(INDEX(Articles!$B$5:$B$304,MATCH(D43,Articles!$A$5:$A$304,0)),"Référence inconnue"))</f>
        <v>Vis H M8x30 (boîte de 100)</v>
      </c>
      <c r="F43" s="38" t="s">
        <v>93</v>
      </c>
      <c r="G43" s="38"/>
      <c r="H43" s="38" t="n">
        <v>2</v>
      </c>
      <c r="I43" s="40" t="n">
        <f aca="false">IF(C43="","",IFERROR(INDEX(Listes!$B$3:$B$20,MATCH(C43,Listes!$A$3:$A$20,0)),""))</f>
        <v>-1</v>
      </c>
      <c r="J43" s="40" t="n">
        <f aca="false">IF(OR(H43="",I43=""),0,H43*I43)</f>
        <v>-2</v>
      </c>
      <c r="K43" s="38" t="s">
        <v>93</v>
      </c>
      <c r="L43" s="38" t="s">
        <v>114</v>
      </c>
      <c r="M43" s="41" t="str">
        <f aca="false">IF(D43="","",IF(E43="Référence inconnue","Référence inconnue",IF(I43="","Type inconnu",IF(AND(IFERROR(INDEX(Articles!$I$5:$I$304,MATCH(D43,Articles!$A$5:$A$304,0)),"Aucun")&lt;&gt;"Aucun",G43=""),"Lot manquant",IF(COUNTIF($N$2:$N$5000,N43)&gt;1,"Doublon ?","")))))</f>
        <v/>
      </c>
      <c r="N43" s="6" t="str">
        <f aca="false">IF(D43="","",B43&amp;"/"&amp;C43&amp;"/"&amp;D43&amp;"/"&amp;G43&amp;"/"&amp;H43&amp;"/"&amp;TEXT(A43,"0"))</f>
        <v>BS-2510-1023/Sortie/BO830//2/45938</v>
      </c>
    </row>
    <row r="44" customFormat="false" ht="15" hidden="false" customHeight="false" outlineLevel="0" collapsed="false">
      <c r="A44" s="37" t="n">
        <v>45939</v>
      </c>
      <c r="B44" s="38" t="s">
        <v>144</v>
      </c>
      <c r="C44" s="38" t="s">
        <v>113</v>
      </c>
      <c r="D44" s="38" t="s">
        <v>92</v>
      </c>
      <c r="E44" s="39" t="str">
        <f aca="false">IF(D44="","",IFERROR(INDEX(Articles!$B$5:$B$304,MATCH(D44,Articles!$A$5:$A$304,0)),"Référence inconnue"))</f>
        <v>Disque à tronçonner Ø125 mm</v>
      </c>
      <c r="F44" s="38" t="s">
        <v>111</v>
      </c>
      <c r="G44" s="38"/>
      <c r="H44" s="38" t="n">
        <v>3</v>
      </c>
      <c r="I44" s="40" t="n">
        <f aca="false">IF(C44="","",IFERROR(INDEX(Listes!$B$3:$B$20,MATCH(C44,Listes!$A$3:$A$20,0)),""))</f>
        <v>-1</v>
      </c>
      <c r="J44" s="40" t="n">
        <f aca="false">IF(OR(H44="",I44=""),0,H44*I44)</f>
        <v>-3</v>
      </c>
      <c r="K44" s="38" t="s">
        <v>111</v>
      </c>
      <c r="L44" s="38" t="s">
        <v>114</v>
      </c>
      <c r="M44" s="41" t="str">
        <f aca="false">IF(D44="","",IF(E44="Référence inconnue","Référence inconnue",IF(I44="","Type inconnu",IF(AND(IFERROR(INDEX(Articles!$I$5:$I$304,MATCH(D44,Articles!$A$5:$A$304,0)),"Aucun")&lt;&gt;"Aucun",G44=""),"Lot manquant",IF(COUNTIF($N$2:$N$5000,N44)&gt;1,"Doublon ?","")))))</f>
        <v/>
      </c>
      <c r="N44" s="6" t="str">
        <f aca="false">IF(D44="","",B44&amp;"/"&amp;C44&amp;"/"&amp;D44&amp;"/"&amp;G44&amp;"/"&amp;H44&amp;"/"&amp;TEXT(A44,"0"))</f>
        <v>BS-2510-1024/Sortie/DT125//3/45939</v>
      </c>
    </row>
    <row r="45" customFormat="false" ht="15" hidden="false" customHeight="false" outlineLevel="0" collapsed="false">
      <c r="A45" s="37" t="n">
        <v>45939</v>
      </c>
      <c r="B45" s="38" t="s">
        <v>145</v>
      </c>
      <c r="C45" s="38" t="s">
        <v>113</v>
      </c>
      <c r="D45" s="38" t="s">
        <v>92</v>
      </c>
      <c r="E45" s="39" t="str">
        <f aca="false">IF(D45="","",IFERROR(INDEX(Articles!$B$5:$B$304,MATCH(D45,Articles!$A$5:$A$304,0)),"Référence inconnue"))</f>
        <v>Disque à tronçonner Ø125 mm</v>
      </c>
      <c r="F45" s="38" t="s">
        <v>111</v>
      </c>
      <c r="G45" s="38"/>
      <c r="H45" s="38" t="n">
        <v>5</v>
      </c>
      <c r="I45" s="40" t="n">
        <f aca="false">IF(C45="","",IFERROR(INDEX(Listes!$B$3:$B$20,MATCH(C45,Listes!$A$3:$A$20,0)),""))</f>
        <v>-1</v>
      </c>
      <c r="J45" s="40" t="n">
        <f aca="false">IF(OR(H45="",I45=""),0,H45*I45)</f>
        <v>-5</v>
      </c>
      <c r="K45" s="38" t="s">
        <v>111</v>
      </c>
      <c r="L45" s="38" t="s">
        <v>114</v>
      </c>
      <c r="M45" s="41" t="str">
        <f aca="false">IF(D45="","",IF(E45="Référence inconnue","Référence inconnue",IF(I45="","Type inconnu",IF(AND(IFERROR(INDEX(Articles!$I$5:$I$304,MATCH(D45,Articles!$A$5:$A$304,0)),"Aucun")&lt;&gt;"Aucun",G45=""),"Lot manquant",IF(COUNTIF($N$2:$N$5000,N45)&gt;1,"Doublon ?","")))))</f>
        <v/>
      </c>
      <c r="N45" s="6" t="str">
        <f aca="false">IF(D45="","",B45&amp;"/"&amp;C45&amp;"/"&amp;D45&amp;"/"&amp;G45&amp;"/"&amp;H45&amp;"/"&amp;TEXT(A45,"0"))</f>
        <v>BS-2510-1025/Sortie/DT125//5/45939</v>
      </c>
    </row>
    <row r="46" customFormat="false" ht="15" hidden="false" customHeight="false" outlineLevel="0" collapsed="false">
      <c r="A46" s="37" t="n">
        <v>45939</v>
      </c>
      <c r="B46" s="38" t="s">
        <v>146</v>
      </c>
      <c r="C46" s="38" t="s">
        <v>113</v>
      </c>
      <c r="D46" s="38" t="s">
        <v>95</v>
      </c>
      <c r="E46" s="39" t="str">
        <f aca="false">IF(D46="","",IFERROR(INDEX(Articles!$B$5:$B$304,MATCH(D46,Articles!$A$5:$A$304,0)),"Référence inconnue"))</f>
        <v>Gants de manutention taille 9</v>
      </c>
      <c r="F46" s="38" t="s">
        <v>93</v>
      </c>
      <c r="G46" s="38"/>
      <c r="H46" s="38" t="n">
        <v>8</v>
      </c>
      <c r="I46" s="40" t="n">
        <f aca="false">IF(C46="","",IFERROR(INDEX(Listes!$B$3:$B$20,MATCH(C46,Listes!$A$3:$A$20,0)),""))</f>
        <v>-1</v>
      </c>
      <c r="J46" s="40" t="n">
        <f aca="false">IF(OR(H46="",I46=""),0,H46*I46)</f>
        <v>-8</v>
      </c>
      <c r="K46" s="38" t="s">
        <v>93</v>
      </c>
      <c r="L46" s="38" t="s">
        <v>114</v>
      </c>
      <c r="M46" s="41" t="str">
        <f aca="false">IF(D46="","",IF(E46="Référence inconnue","Référence inconnue",IF(I46="","Type inconnu",IF(AND(IFERROR(INDEX(Articles!$I$5:$I$304,MATCH(D46,Articles!$A$5:$A$304,0)),"Aucun")&lt;&gt;"Aucun",G46=""),"Lot manquant",IF(COUNTIF($N$2:$N$5000,N46)&gt;1,"Doublon ?","")))))</f>
        <v/>
      </c>
      <c r="N46" s="6" t="str">
        <f aca="false">IF(D46="","",B46&amp;"/"&amp;C46&amp;"/"&amp;D46&amp;"/"&amp;G46&amp;"/"&amp;H46&amp;"/"&amp;TEXT(A46,"0"))</f>
        <v>BS-2510-1026/Sortie/GA09//8/45939</v>
      </c>
    </row>
    <row r="47" customFormat="false" ht="15" hidden="false" customHeight="false" outlineLevel="0" collapsed="false">
      <c r="A47" s="37" t="n">
        <v>45939</v>
      </c>
      <c r="B47" s="38" t="s">
        <v>147</v>
      </c>
      <c r="C47" s="38" t="s">
        <v>113</v>
      </c>
      <c r="D47" s="38" t="s">
        <v>96</v>
      </c>
      <c r="E47" s="39" t="str">
        <f aca="false">IF(D47="","",IFERROR(INDEX(Articles!$B$5:$B$304,MATCH(D47,Articles!$A$5:$A$304,0)),"Référence inconnue"))</f>
        <v>Film étirable 500 mm</v>
      </c>
      <c r="F47" s="38" t="s">
        <v>93</v>
      </c>
      <c r="G47" s="38"/>
      <c r="H47" s="38" t="n">
        <v>2</v>
      </c>
      <c r="I47" s="40" t="n">
        <f aca="false">IF(C47="","",IFERROR(INDEX(Listes!$B$3:$B$20,MATCH(C47,Listes!$A$3:$A$20,0)),""))</f>
        <v>-1</v>
      </c>
      <c r="J47" s="40" t="n">
        <f aca="false">IF(OR(H47="",I47=""),0,H47*I47)</f>
        <v>-2</v>
      </c>
      <c r="K47" s="38" t="s">
        <v>93</v>
      </c>
      <c r="L47" s="38" t="s">
        <v>121</v>
      </c>
      <c r="M47" s="41" t="str">
        <f aca="false">IF(D47="","",IF(E47="Référence inconnue","Référence inconnue",IF(I47="","Type inconnu",IF(AND(IFERROR(INDEX(Articles!$I$5:$I$304,MATCH(D47,Articles!$A$5:$A$304,0)),"Aucun")&lt;&gt;"Aucun",G47=""),"Lot manquant",IF(COUNTIF($N$2:$N$5000,N47)&gt;1,"Doublon ?","")))))</f>
        <v/>
      </c>
      <c r="N47" s="6" t="str">
        <f aca="false">IF(D47="","",B47&amp;"/"&amp;C47&amp;"/"&amp;D47&amp;"/"&amp;G47&amp;"/"&amp;H47&amp;"/"&amp;TEXT(A47,"0"))</f>
        <v>BS-2510-1027/Sortie/FS500//2/45939</v>
      </c>
    </row>
    <row r="48" customFormat="false" ht="15" hidden="false" customHeight="false" outlineLevel="0" collapsed="false">
      <c r="A48" s="37" t="n">
        <v>45939</v>
      </c>
      <c r="B48" s="38" t="s">
        <v>148</v>
      </c>
      <c r="C48" s="38" t="s">
        <v>113</v>
      </c>
      <c r="D48" s="38" t="s">
        <v>97</v>
      </c>
      <c r="E48" s="39" t="str">
        <f aca="false">IF(D48="","",IFERROR(INDEX(Articles!$B$5:$B$304,MATCH(D48,Articles!$A$5:$A$304,0)),"Référence inconnue"))</f>
        <v>Vis H M8x30 (boîte de 100)</v>
      </c>
      <c r="F48" s="38" t="s">
        <v>93</v>
      </c>
      <c r="G48" s="38"/>
      <c r="H48" s="38" t="n">
        <v>4</v>
      </c>
      <c r="I48" s="40" t="n">
        <f aca="false">IF(C48="","",IFERROR(INDEX(Listes!$B$3:$B$20,MATCH(C48,Listes!$A$3:$A$20,0)),""))</f>
        <v>-1</v>
      </c>
      <c r="J48" s="40" t="n">
        <f aca="false">IF(OR(H48="",I48=""),0,H48*I48)</f>
        <v>-4</v>
      </c>
      <c r="K48" s="38" t="s">
        <v>93</v>
      </c>
      <c r="L48" s="38" t="s">
        <v>114</v>
      </c>
      <c r="M48" s="41" t="str">
        <f aca="false">IF(D48="","",IF(E48="Référence inconnue","Référence inconnue",IF(I48="","Type inconnu",IF(AND(IFERROR(INDEX(Articles!$I$5:$I$304,MATCH(D48,Articles!$A$5:$A$304,0)),"Aucun")&lt;&gt;"Aucun",G48=""),"Lot manquant",IF(COUNTIF($N$2:$N$5000,N48)&gt;1,"Doublon ?","")))))</f>
        <v/>
      </c>
      <c r="N48" s="6" t="str">
        <f aca="false">IF(D48="","",B48&amp;"/"&amp;C48&amp;"/"&amp;D48&amp;"/"&amp;G48&amp;"/"&amp;H48&amp;"/"&amp;TEXT(A48,"0"))</f>
        <v>BS-2510-1028/Sortie/BO830//4/45939</v>
      </c>
    </row>
    <row r="49" customFormat="false" ht="15" hidden="false" customHeight="false" outlineLevel="0" collapsed="false">
      <c r="A49" s="37" t="n">
        <v>45940</v>
      </c>
      <c r="B49" s="38" t="s">
        <v>149</v>
      </c>
      <c r="C49" s="38" t="s">
        <v>113</v>
      </c>
      <c r="D49" s="38" t="s">
        <v>95</v>
      </c>
      <c r="E49" s="39" t="str">
        <f aca="false">IF(D49="","",IFERROR(INDEX(Articles!$B$5:$B$304,MATCH(D49,Articles!$A$5:$A$304,0)),"Référence inconnue"))</f>
        <v>Gants de manutention taille 9</v>
      </c>
      <c r="F49" s="38" t="s">
        <v>93</v>
      </c>
      <c r="G49" s="38"/>
      <c r="H49" s="38" t="n">
        <v>7</v>
      </c>
      <c r="I49" s="40" t="n">
        <f aca="false">IF(C49="","",IFERROR(INDEX(Listes!$B$3:$B$20,MATCH(C49,Listes!$A$3:$A$20,0)),""))</f>
        <v>-1</v>
      </c>
      <c r="J49" s="40" t="n">
        <f aca="false">IF(OR(H49="",I49=""),0,H49*I49)</f>
        <v>-7</v>
      </c>
      <c r="K49" s="38" t="s">
        <v>93</v>
      </c>
      <c r="L49" s="38" t="s">
        <v>114</v>
      </c>
      <c r="M49" s="41" t="str">
        <f aca="false">IF(D49="","",IF(E49="Référence inconnue","Référence inconnue",IF(I49="","Type inconnu",IF(AND(IFERROR(INDEX(Articles!$I$5:$I$304,MATCH(D49,Articles!$A$5:$A$304,0)),"Aucun")&lt;&gt;"Aucun",G49=""),"Lot manquant",IF(COUNTIF($N$2:$N$5000,N49)&gt;1,"Doublon ?","")))))</f>
        <v/>
      </c>
      <c r="N49" s="6" t="str">
        <f aca="false">IF(D49="","",B49&amp;"/"&amp;C49&amp;"/"&amp;D49&amp;"/"&amp;G49&amp;"/"&amp;H49&amp;"/"&amp;TEXT(A49,"0"))</f>
        <v>BS-2510-1029/Sortie/GA09//7/45940</v>
      </c>
    </row>
    <row r="50" customFormat="false" ht="15" hidden="false" customHeight="false" outlineLevel="0" collapsed="false">
      <c r="A50" s="37" t="n">
        <v>45940</v>
      </c>
      <c r="B50" s="38" t="s">
        <v>150</v>
      </c>
      <c r="C50" s="38" t="s">
        <v>113</v>
      </c>
      <c r="D50" s="38" t="s">
        <v>96</v>
      </c>
      <c r="E50" s="39" t="str">
        <f aca="false">IF(D50="","",IFERROR(INDEX(Articles!$B$5:$B$304,MATCH(D50,Articles!$A$5:$A$304,0)),"Référence inconnue"))</f>
        <v>Film étirable 500 mm</v>
      </c>
      <c r="F50" s="38" t="s">
        <v>93</v>
      </c>
      <c r="G50" s="38"/>
      <c r="H50" s="38" t="n">
        <v>2</v>
      </c>
      <c r="I50" s="40" t="n">
        <f aca="false">IF(C50="","",IFERROR(INDEX(Listes!$B$3:$B$20,MATCH(C50,Listes!$A$3:$A$20,0)),""))</f>
        <v>-1</v>
      </c>
      <c r="J50" s="40" t="n">
        <f aca="false">IF(OR(H50="",I50=""),0,H50*I50)</f>
        <v>-2</v>
      </c>
      <c r="K50" s="38" t="s">
        <v>93</v>
      </c>
      <c r="L50" s="38" t="s">
        <v>121</v>
      </c>
      <c r="M50" s="41" t="str">
        <f aca="false">IF(D50="","",IF(E50="Référence inconnue","Référence inconnue",IF(I50="","Type inconnu",IF(AND(IFERROR(INDEX(Articles!$I$5:$I$304,MATCH(D50,Articles!$A$5:$A$304,0)),"Aucun")&lt;&gt;"Aucun",G50=""),"Lot manquant",IF(COUNTIF($N$2:$N$5000,N50)&gt;1,"Doublon ?","")))))</f>
        <v/>
      </c>
      <c r="N50" s="6" t="str">
        <f aca="false">IF(D50="","",B50&amp;"/"&amp;C50&amp;"/"&amp;D50&amp;"/"&amp;G50&amp;"/"&amp;H50&amp;"/"&amp;TEXT(A50,"0"))</f>
        <v>BS-2510-1030/Sortie/FS500//2/45940</v>
      </c>
    </row>
    <row r="51" customFormat="false" ht="15" hidden="false" customHeight="false" outlineLevel="0" collapsed="false">
      <c r="A51" s="37" t="n">
        <v>45943</v>
      </c>
      <c r="B51" s="38" t="s">
        <v>151</v>
      </c>
      <c r="C51" s="38" t="s">
        <v>113</v>
      </c>
      <c r="D51" s="38" t="s">
        <v>92</v>
      </c>
      <c r="E51" s="39" t="str">
        <f aca="false">IF(D51="","",IFERROR(INDEX(Articles!$B$5:$B$304,MATCH(D51,Articles!$A$5:$A$304,0)),"Référence inconnue"))</f>
        <v>Disque à tronçonner Ø125 mm</v>
      </c>
      <c r="F51" s="38" t="s">
        <v>111</v>
      </c>
      <c r="G51" s="38"/>
      <c r="H51" s="38" t="n">
        <v>2</v>
      </c>
      <c r="I51" s="40" t="n">
        <f aca="false">IF(C51="","",IFERROR(INDEX(Listes!$B$3:$B$20,MATCH(C51,Listes!$A$3:$A$20,0)),""))</f>
        <v>-1</v>
      </c>
      <c r="J51" s="40" t="n">
        <f aca="false">IF(OR(H51="",I51=""),0,H51*I51)</f>
        <v>-2</v>
      </c>
      <c r="K51" s="38" t="s">
        <v>111</v>
      </c>
      <c r="L51" s="38" t="s">
        <v>114</v>
      </c>
      <c r="M51" s="41" t="str">
        <f aca="false">IF(D51="","",IF(E51="Référence inconnue","Référence inconnue",IF(I51="","Type inconnu",IF(AND(IFERROR(INDEX(Articles!$I$5:$I$304,MATCH(D51,Articles!$A$5:$A$304,0)),"Aucun")&lt;&gt;"Aucun",G51=""),"Lot manquant",IF(COUNTIF($N$2:$N$5000,N51)&gt;1,"Doublon ?","")))))</f>
        <v/>
      </c>
      <c r="N51" s="6" t="str">
        <f aca="false">IF(D51="","",B51&amp;"/"&amp;C51&amp;"/"&amp;D51&amp;"/"&amp;G51&amp;"/"&amp;H51&amp;"/"&amp;TEXT(A51,"0"))</f>
        <v>BS-2510-1031/Sortie/DT125//2/45943</v>
      </c>
    </row>
    <row r="52" customFormat="false" ht="15" hidden="false" customHeight="false" outlineLevel="0" collapsed="false">
      <c r="A52" s="37" t="n">
        <v>45943</v>
      </c>
      <c r="B52" s="38" t="s">
        <v>152</v>
      </c>
      <c r="C52" s="38" t="s">
        <v>113</v>
      </c>
      <c r="D52" s="38" t="s">
        <v>92</v>
      </c>
      <c r="E52" s="39" t="str">
        <f aca="false">IF(D52="","",IFERROR(INDEX(Articles!$B$5:$B$304,MATCH(D52,Articles!$A$5:$A$304,0)),"Référence inconnue"))</f>
        <v>Disque à tronçonner Ø125 mm</v>
      </c>
      <c r="F52" s="38" t="s">
        <v>111</v>
      </c>
      <c r="G52" s="38"/>
      <c r="H52" s="38" t="n">
        <v>4</v>
      </c>
      <c r="I52" s="40" t="n">
        <f aca="false">IF(C52="","",IFERROR(INDEX(Listes!$B$3:$B$20,MATCH(C52,Listes!$A$3:$A$20,0)),""))</f>
        <v>-1</v>
      </c>
      <c r="J52" s="40" t="n">
        <f aca="false">IF(OR(H52="",I52=""),0,H52*I52)</f>
        <v>-4</v>
      </c>
      <c r="K52" s="38" t="s">
        <v>111</v>
      </c>
      <c r="L52" s="38" t="s">
        <v>114</v>
      </c>
      <c r="M52" s="41" t="str">
        <f aca="false">IF(D52="","",IF(E52="Référence inconnue","Référence inconnue",IF(I52="","Type inconnu",IF(AND(IFERROR(INDEX(Articles!$I$5:$I$304,MATCH(D52,Articles!$A$5:$A$304,0)),"Aucun")&lt;&gt;"Aucun",G52=""),"Lot manquant",IF(COUNTIF($N$2:$N$5000,N52)&gt;1,"Doublon ?","")))))</f>
        <v/>
      </c>
      <c r="N52" s="6" t="str">
        <f aca="false">IF(D52="","",B52&amp;"/"&amp;C52&amp;"/"&amp;D52&amp;"/"&amp;G52&amp;"/"&amp;H52&amp;"/"&amp;TEXT(A52,"0"))</f>
        <v>BS-2510-1032/Sortie/DT125//4/45943</v>
      </c>
    </row>
    <row r="53" customFormat="false" ht="15" hidden="false" customHeight="false" outlineLevel="0" collapsed="false">
      <c r="A53" s="37" t="n">
        <v>45943</v>
      </c>
      <c r="B53" s="38" t="s">
        <v>153</v>
      </c>
      <c r="C53" s="38" t="s">
        <v>113</v>
      </c>
      <c r="D53" s="38" t="s">
        <v>95</v>
      </c>
      <c r="E53" s="39" t="str">
        <f aca="false">IF(D53="","",IFERROR(INDEX(Articles!$B$5:$B$304,MATCH(D53,Articles!$A$5:$A$304,0)),"Référence inconnue"))</f>
        <v>Gants de manutention taille 9</v>
      </c>
      <c r="F53" s="38" t="s">
        <v>93</v>
      </c>
      <c r="G53" s="38"/>
      <c r="H53" s="38" t="n">
        <v>7</v>
      </c>
      <c r="I53" s="40" t="n">
        <f aca="false">IF(C53="","",IFERROR(INDEX(Listes!$B$3:$B$20,MATCH(C53,Listes!$A$3:$A$20,0)),""))</f>
        <v>-1</v>
      </c>
      <c r="J53" s="40" t="n">
        <f aca="false">IF(OR(H53="",I53=""),0,H53*I53)</f>
        <v>-7</v>
      </c>
      <c r="K53" s="38" t="s">
        <v>93</v>
      </c>
      <c r="L53" s="38" t="s">
        <v>124</v>
      </c>
      <c r="M53" s="41" t="str">
        <f aca="false">IF(D53="","",IF(E53="Référence inconnue","Référence inconnue",IF(I53="","Type inconnu",IF(AND(IFERROR(INDEX(Articles!$I$5:$I$304,MATCH(D53,Articles!$A$5:$A$304,0)),"Aucun")&lt;&gt;"Aucun",G53=""),"Lot manquant",IF(COUNTIF($N$2:$N$5000,N53)&gt;1,"Doublon ?","")))))</f>
        <v/>
      </c>
      <c r="N53" s="6" t="str">
        <f aca="false">IF(D53="","",B53&amp;"/"&amp;C53&amp;"/"&amp;D53&amp;"/"&amp;G53&amp;"/"&amp;H53&amp;"/"&amp;TEXT(A53,"0"))</f>
        <v>BS-2510-1033/Sortie/GA09//7/45943</v>
      </c>
    </row>
    <row r="54" customFormat="false" ht="15" hidden="false" customHeight="false" outlineLevel="0" collapsed="false">
      <c r="A54" s="37" t="n">
        <v>45943</v>
      </c>
      <c r="B54" s="38" t="s">
        <v>154</v>
      </c>
      <c r="C54" s="38" t="s">
        <v>113</v>
      </c>
      <c r="D54" s="38" t="s">
        <v>96</v>
      </c>
      <c r="E54" s="39" t="str">
        <f aca="false">IF(D54="","",IFERROR(INDEX(Articles!$B$5:$B$304,MATCH(D54,Articles!$A$5:$A$304,0)),"Référence inconnue"))</f>
        <v>Film étirable 500 mm</v>
      </c>
      <c r="F54" s="38" t="s">
        <v>93</v>
      </c>
      <c r="G54" s="38"/>
      <c r="H54" s="38" t="n">
        <v>2</v>
      </c>
      <c r="I54" s="40" t="n">
        <f aca="false">IF(C54="","",IFERROR(INDEX(Listes!$B$3:$B$20,MATCH(C54,Listes!$A$3:$A$20,0)),""))</f>
        <v>-1</v>
      </c>
      <c r="J54" s="40" t="n">
        <f aca="false">IF(OR(H54="",I54=""),0,H54*I54)</f>
        <v>-2</v>
      </c>
      <c r="K54" s="38" t="s">
        <v>93</v>
      </c>
      <c r="L54" s="38" t="s">
        <v>121</v>
      </c>
      <c r="M54" s="41" t="str">
        <f aca="false">IF(D54="","",IF(E54="Référence inconnue","Référence inconnue",IF(I54="","Type inconnu",IF(AND(IFERROR(INDEX(Articles!$I$5:$I$304,MATCH(D54,Articles!$A$5:$A$304,0)),"Aucun")&lt;&gt;"Aucun",G54=""),"Lot manquant",IF(COUNTIF($N$2:$N$5000,N54)&gt;1,"Doublon ?","")))))</f>
        <v/>
      </c>
      <c r="N54" s="6" t="str">
        <f aca="false">IF(D54="","",B54&amp;"/"&amp;C54&amp;"/"&amp;D54&amp;"/"&amp;G54&amp;"/"&amp;H54&amp;"/"&amp;TEXT(A54,"0"))</f>
        <v>BS-2510-1034/Sortie/FS500//2/45943</v>
      </c>
    </row>
    <row r="55" customFormat="false" ht="15" hidden="false" customHeight="false" outlineLevel="0" collapsed="false">
      <c r="A55" s="37" t="n">
        <v>45943</v>
      </c>
      <c r="B55" s="38" t="s">
        <v>155</v>
      </c>
      <c r="C55" s="38" t="s">
        <v>113</v>
      </c>
      <c r="D55" s="38" t="s">
        <v>97</v>
      </c>
      <c r="E55" s="39" t="str">
        <f aca="false">IF(D55="","",IFERROR(INDEX(Articles!$B$5:$B$304,MATCH(D55,Articles!$A$5:$A$304,0)),"Référence inconnue"))</f>
        <v>Vis H M8x30 (boîte de 100)</v>
      </c>
      <c r="F55" s="38" t="s">
        <v>93</v>
      </c>
      <c r="G55" s="38"/>
      <c r="H55" s="38" t="n">
        <v>2</v>
      </c>
      <c r="I55" s="40" t="n">
        <f aca="false">IF(C55="","",IFERROR(INDEX(Listes!$B$3:$B$20,MATCH(C55,Listes!$A$3:$A$20,0)),""))</f>
        <v>-1</v>
      </c>
      <c r="J55" s="40" t="n">
        <f aca="false">IF(OR(H55="",I55=""),0,H55*I55)</f>
        <v>-2</v>
      </c>
      <c r="K55" s="38" t="s">
        <v>93</v>
      </c>
      <c r="L55" s="38" t="s">
        <v>114</v>
      </c>
      <c r="M55" s="41" t="str">
        <f aca="false">IF(D55="","",IF(E55="Référence inconnue","Référence inconnue",IF(I55="","Type inconnu",IF(AND(IFERROR(INDEX(Articles!$I$5:$I$304,MATCH(D55,Articles!$A$5:$A$304,0)),"Aucun")&lt;&gt;"Aucun",G55=""),"Lot manquant",IF(COUNTIF($N$2:$N$5000,N55)&gt;1,"Doublon ?","")))))</f>
        <v/>
      </c>
      <c r="N55" s="6" t="str">
        <f aca="false">IF(D55="","",B55&amp;"/"&amp;C55&amp;"/"&amp;D55&amp;"/"&amp;G55&amp;"/"&amp;H55&amp;"/"&amp;TEXT(A55,"0"))</f>
        <v>BS-2510-1035/Sortie/BO830//2/45943</v>
      </c>
    </row>
    <row r="56" customFormat="false" ht="15" hidden="false" customHeight="false" outlineLevel="0" collapsed="false">
      <c r="A56" s="37" t="n">
        <v>45943</v>
      </c>
      <c r="B56" s="38" t="s">
        <v>156</v>
      </c>
      <c r="C56" s="38" t="s">
        <v>113</v>
      </c>
      <c r="D56" s="38" t="s">
        <v>98</v>
      </c>
      <c r="E56" s="39" t="str">
        <f aca="false">IF(D56="","",IFERROR(INDEX(Articles!$B$5:$B$304,MATCH(D56,Articles!$A$5:$A$304,0)),"Référence inconnue"))</f>
        <v>Roulement 6204-2RS</v>
      </c>
      <c r="F56" s="38" t="s">
        <v>93</v>
      </c>
      <c r="G56" s="38"/>
      <c r="H56" s="38" t="n">
        <v>2</v>
      </c>
      <c r="I56" s="40" t="n">
        <f aca="false">IF(C56="","",IFERROR(INDEX(Listes!$B$3:$B$20,MATCH(C56,Listes!$A$3:$A$20,0)),""))</f>
        <v>-1</v>
      </c>
      <c r="J56" s="40" t="n">
        <f aca="false">IF(OR(H56="",I56=""),0,H56*I56)</f>
        <v>-2</v>
      </c>
      <c r="K56" s="38" t="s">
        <v>93</v>
      </c>
      <c r="L56" s="38" t="s">
        <v>124</v>
      </c>
      <c r="M56" s="41" t="str">
        <f aca="false">IF(D56="","",IF(E56="Référence inconnue","Référence inconnue",IF(I56="","Type inconnu",IF(AND(IFERROR(INDEX(Articles!$I$5:$I$304,MATCH(D56,Articles!$A$5:$A$304,0)),"Aucun")&lt;&gt;"Aucun",G56=""),"Lot manquant",IF(COUNTIF($N$2:$N$5000,N56)&gt;1,"Doublon ?","")))))</f>
        <v/>
      </c>
      <c r="N56" s="6" t="str">
        <f aca="false">IF(D56="","",B56&amp;"/"&amp;C56&amp;"/"&amp;D56&amp;"/"&amp;G56&amp;"/"&amp;H56&amp;"/"&amp;TEXT(A56,"0"))</f>
        <v>BS-2510-1036/Sortie/RL6204//2/45943</v>
      </c>
    </row>
    <row r="57" customFormat="false" ht="15" hidden="false" customHeight="false" outlineLevel="0" collapsed="false">
      <c r="A57" s="37" t="n">
        <v>45944</v>
      </c>
      <c r="B57" s="38" t="s">
        <v>157</v>
      </c>
      <c r="C57" s="38" t="s">
        <v>140</v>
      </c>
      <c r="D57" s="38" t="s">
        <v>96</v>
      </c>
      <c r="E57" s="39" t="str">
        <f aca="false">IF(D57="","",IFERROR(INDEX(Articles!$B$5:$B$304,MATCH(D57,Articles!$A$5:$A$304,0)),"Référence inconnue"))</f>
        <v>Film étirable 500 mm</v>
      </c>
      <c r="F57" s="38" t="s">
        <v>93</v>
      </c>
      <c r="G57" s="38"/>
      <c r="H57" s="38" t="n">
        <v>50</v>
      </c>
      <c r="I57" s="40" t="n">
        <f aca="false">IF(C57="","",IFERROR(INDEX(Listes!$B$3:$B$20,MATCH(C57,Listes!$A$3:$A$20,0)),""))</f>
        <v>1</v>
      </c>
      <c r="J57" s="40" t="n">
        <f aca="false">IF(OR(H57="",I57=""),0,H57*I57)</f>
        <v>50</v>
      </c>
      <c r="K57" s="38" t="s">
        <v>93</v>
      </c>
      <c r="L57" s="38" t="s">
        <v>158</v>
      </c>
      <c r="M57" s="41" t="str">
        <f aca="false">IF(D57="","",IF(E57="Référence inconnue","Référence inconnue",IF(I57="","Type inconnu",IF(AND(IFERROR(INDEX(Articles!$I$5:$I$304,MATCH(D57,Articles!$A$5:$A$304,0)),"Aucun")&lt;&gt;"Aucun",G57=""),"Lot manquant",IF(COUNTIF($N$2:$N$5000,N57)&gt;1,"Doublon ?","")))))</f>
        <v/>
      </c>
      <c r="N57" s="6" t="str">
        <f aca="false">IF(D57="","",B57&amp;"/"&amp;C57&amp;"/"&amp;D57&amp;"/"&amp;G57&amp;"/"&amp;H57&amp;"/"&amp;TEXT(A57,"0"))</f>
        <v>BR-2510-002/Réception/FS500//50/45944</v>
      </c>
    </row>
    <row r="58" customFormat="false" ht="15" hidden="false" customHeight="false" outlineLevel="0" collapsed="false">
      <c r="A58" s="37" t="n">
        <v>45944</v>
      </c>
      <c r="B58" s="38" t="s">
        <v>159</v>
      </c>
      <c r="C58" s="38" t="s">
        <v>107</v>
      </c>
      <c r="D58" s="38" t="s">
        <v>92</v>
      </c>
      <c r="E58" s="39" t="str">
        <f aca="false">IF(D58="","",IFERROR(INDEX(Articles!$B$5:$B$304,MATCH(D58,Articles!$A$5:$A$304,0)),"Référence inconnue"))</f>
        <v>Disque à tronçonner Ø125 mm</v>
      </c>
      <c r="F58" s="38" t="s">
        <v>93</v>
      </c>
      <c r="G58" s="38"/>
      <c r="H58" s="38" t="n">
        <v>20</v>
      </c>
      <c r="I58" s="40" t="n">
        <f aca="false">IF(C58="","",IFERROR(INDEX(Listes!$B$3:$B$20,MATCH(C58,Listes!$A$3:$A$20,0)),""))</f>
        <v>-1</v>
      </c>
      <c r="J58" s="40" t="n">
        <f aca="false">IF(OR(H58="",I58=""),0,H58*I58)</f>
        <v>-20</v>
      </c>
      <c r="K58" s="38" t="s">
        <v>93</v>
      </c>
      <c r="L58" s="38" t="s">
        <v>108</v>
      </c>
      <c r="M58" s="41" t="str">
        <f aca="false">IF(D58="","",IF(E58="Référence inconnue","Référence inconnue",IF(I58="","Type inconnu",IF(AND(IFERROR(INDEX(Articles!$I$5:$I$304,MATCH(D58,Articles!$A$5:$A$304,0)),"Aucun")&lt;&gt;"Aucun",G58=""),"Lot manquant",IF(COUNTIF($N$2:$N$5000,N58)&gt;1,"Doublon ?","")))))</f>
        <v/>
      </c>
      <c r="N58" s="6" t="str">
        <f aca="false">IF(D58="","",B58&amp;"/"&amp;C58&amp;"/"&amp;D58&amp;"/"&amp;G58&amp;"/"&amp;H58&amp;"/"&amp;TEXT(A58,"0"))</f>
        <v>TR-2510-005/Transfert sortant/DT125//20/45944</v>
      </c>
    </row>
    <row r="59" customFormat="false" ht="15" hidden="false" customHeight="false" outlineLevel="0" collapsed="false">
      <c r="A59" s="37" t="n">
        <v>45944</v>
      </c>
      <c r="B59" s="38" t="s">
        <v>159</v>
      </c>
      <c r="C59" s="38" t="s">
        <v>110</v>
      </c>
      <c r="D59" s="38" t="s">
        <v>92</v>
      </c>
      <c r="E59" s="39" t="str">
        <f aca="false">IF(D59="","",IFERROR(INDEX(Articles!$B$5:$B$304,MATCH(D59,Articles!$A$5:$A$304,0)),"Référence inconnue"))</f>
        <v>Disque à tronçonner Ø125 mm</v>
      </c>
      <c r="F59" s="38" t="s">
        <v>111</v>
      </c>
      <c r="G59" s="38"/>
      <c r="H59" s="38" t="n">
        <v>20</v>
      </c>
      <c r="I59" s="40" t="n">
        <f aca="false">IF(C59="","",IFERROR(INDEX(Listes!$B$3:$B$20,MATCH(C59,Listes!$A$3:$A$20,0)),""))</f>
        <v>1</v>
      </c>
      <c r="J59" s="40" t="n">
        <f aca="false">IF(OR(H59="",I59=""),0,H59*I59)</f>
        <v>20</v>
      </c>
      <c r="K59" s="38" t="s">
        <v>93</v>
      </c>
      <c r="L59" s="38" t="s">
        <v>108</v>
      </c>
      <c r="M59" s="41" t="str">
        <f aca="false">IF(D59="","",IF(E59="Référence inconnue","Référence inconnue",IF(I59="","Type inconnu",IF(AND(IFERROR(INDEX(Articles!$I$5:$I$304,MATCH(D59,Articles!$A$5:$A$304,0)),"Aucun")&lt;&gt;"Aucun",G59=""),"Lot manquant",IF(COUNTIF($N$2:$N$5000,N59)&gt;1,"Doublon ?","")))))</f>
        <v/>
      </c>
      <c r="N59" s="6" t="str">
        <f aca="false">IF(D59="","",B59&amp;"/"&amp;C59&amp;"/"&amp;D59&amp;"/"&amp;G59&amp;"/"&amp;H59&amp;"/"&amp;TEXT(A59,"0"))</f>
        <v>TR-2510-005/Transfert entrant/DT125//20/45944</v>
      </c>
    </row>
    <row r="60" customFormat="false" ht="15" hidden="false" customHeight="false" outlineLevel="0" collapsed="false">
      <c r="A60" s="37" t="n">
        <v>45944</v>
      </c>
      <c r="B60" s="38" t="s">
        <v>160</v>
      </c>
      <c r="C60" s="38" t="s">
        <v>113</v>
      </c>
      <c r="D60" s="38" t="s">
        <v>92</v>
      </c>
      <c r="E60" s="39" t="str">
        <f aca="false">IF(D60="","",IFERROR(INDEX(Articles!$B$5:$B$304,MATCH(D60,Articles!$A$5:$A$304,0)),"Référence inconnue"))</f>
        <v>Disque à tronçonner Ø125 mm</v>
      </c>
      <c r="F60" s="38" t="s">
        <v>111</v>
      </c>
      <c r="G60" s="38"/>
      <c r="H60" s="38" t="n">
        <v>6</v>
      </c>
      <c r="I60" s="40" t="n">
        <f aca="false">IF(C60="","",IFERROR(INDEX(Listes!$B$3:$B$20,MATCH(C60,Listes!$A$3:$A$20,0)),""))</f>
        <v>-1</v>
      </c>
      <c r="J60" s="40" t="n">
        <f aca="false">IF(OR(H60="",I60=""),0,H60*I60)</f>
        <v>-6</v>
      </c>
      <c r="K60" s="38" t="s">
        <v>111</v>
      </c>
      <c r="L60" s="38" t="s">
        <v>114</v>
      </c>
      <c r="M60" s="41" t="str">
        <f aca="false">IF(D60="","",IF(E60="Référence inconnue","Référence inconnue",IF(I60="","Type inconnu",IF(AND(IFERROR(INDEX(Articles!$I$5:$I$304,MATCH(D60,Articles!$A$5:$A$304,0)),"Aucun")&lt;&gt;"Aucun",G60=""),"Lot manquant",IF(COUNTIF($N$2:$N$5000,N60)&gt;1,"Doublon ?","")))))</f>
        <v/>
      </c>
      <c r="N60" s="6" t="str">
        <f aca="false">IF(D60="","",B60&amp;"/"&amp;C60&amp;"/"&amp;D60&amp;"/"&amp;G60&amp;"/"&amp;H60&amp;"/"&amp;TEXT(A60,"0"))</f>
        <v>BS-2510-1037/Sortie/DT125//6/45944</v>
      </c>
    </row>
    <row r="61" customFormat="false" ht="15" hidden="false" customHeight="false" outlineLevel="0" collapsed="false">
      <c r="A61" s="37" t="n">
        <v>45944</v>
      </c>
      <c r="B61" s="38" t="s">
        <v>161</v>
      </c>
      <c r="C61" s="38" t="s">
        <v>113</v>
      </c>
      <c r="D61" s="38" t="s">
        <v>92</v>
      </c>
      <c r="E61" s="39" t="str">
        <f aca="false">IF(D61="","",IFERROR(INDEX(Articles!$B$5:$B$304,MATCH(D61,Articles!$A$5:$A$304,0)),"Référence inconnue"))</f>
        <v>Disque à tronçonner Ø125 mm</v>
      </c>
      <c r="F61" s="38" t="s">
        <v>111</v>
      </c>
      <c r="G61" s="38"/>
      <c r="H61" s="38" t="n">
        <v>5</v>
      </c>
      <c r="I61" s="40" t="n">
        <f aca="false">IF(C61="","",IFERROR(INDEX(Listes!$B$3:$B$20,MATCH(C61,Listes!$A$3:$A$20,0)),""))</f>
        <v>-1</v>
      </c>
      <c r="J61" s="40" t="n">
        <f aca="false">IF(OR(H61="",I61=""),0,H61*I61)</f>
        <v>-5</v>
      </c>
      <c r="K61" s="38" t="s">
        <v>111</v>
      </c>
      <c r="L61" s="38" t="s">
        <v>114</v>
      </c>
      <c r="M61" s="41" t="str">
        <f aca="false">IF(D61="","",IF(E61="Référence inconnue","Référence inconnue",IF(I61="","Type inconnu",IF(AND(IFERROR(INDEX(Articles!$I$5:$I$304,MATCH(D61,Articles!$A$5:$A$304,0)),"Aucun")&lt;&gt;"Aucun",G61=""),"Lot manquant",IF(COUNTIF($N$2:$N$5000,N61)&gt;1,"Doublon ?","")))))</f>
        <v/>
      </c>
      <c r="N61" s="6" t="str">
        <f aca="false">IF(D61="","",B61&amp;"/"&amp;C61&amp;"/"&amp;D61&amp;"/"&amp;G61&amp;"/"&amp;H61&amp;"/"&amp;TEXT(A61,"0"))</f>
        <v>BS-2510-1038/Sortie/DT125//5/45944</v>
      </c>
    </row>
    <row r="62" customFormat="false" ht="15" hidden="false" customHeight="false" outlineLevel="0" collapsed="false">
      <c r="A62" s="37" t="n">
        <v>45944</v>
      </c>
      <c r="B62" s="38" t="s">
        <v>162</v>
      </c>
      <c r="C62" s="38" t="s">
        <v>113</v>
      </c>
      <c r="D62" s="38" t="s">
        <v>96</v>
      </c>
      <c r="E62" s="39" t="str">
        <f aca="false">IF(D62="","",IFERROR(INDEX(Articles!$B$5:$B$304,MATCH(D62,Articles!$A$5:$A$304,0)),"Référence inconnue"))</f>
        <v>Film étirable 500 mm</v>
      </c>
      <c r="F62" s="38" t="s">
        <v>93</v>
      </c>
      <c r="G62" s="38"/>
      <c r="H62" s="38" t="n">
        <v>2</v>
      </c>
      <c r="I62" s="40" t="n">
        <f aca="false">IF(C62="","",IFERROR(INDEX(Listes!$B$3:$B$20,MATCH(C62,Listes!$A$3:$A$20,0)),""))</f>
        <v>-1</v>
      </c>
      <c r="J62" s="40" t="n">
        <f aca="false">IF(OR(H62="",I62=""),0,H62*I62)</f>
        <v>-2</v>
      </c>
      <c r="K62" s="38" t="s">
        <v>93</v>
      </c>
      <c r="L62" s="38" t="s">
        <v>121</v>
      </c>
      <c r="M62" s="41" t="str">
        <f aca="false">IF(D62="","",IF(E62="Référence inconnue","Référence inconnue",IF(I62="","Type inconnu",IF(AND(IFERROR(INDEX(Articles!$I$5:$I$304,MATCH(D62,Articles!$A$5:$A$304,0)),"Aucun")&lt;&gt;"Aucun",G62=""),"Lot manquant",IF(COUNTIF($N$2:$N$5000,N62)&gt;1,"Doublon ?","")))))</f>
        <v/>
      </c>
      <c r="N62" s="6" t="str">
        <f aca="false">IF(D62="","",B62&amp;"/"&amp;C62&amp;"/"&amp;D62&amp;"/"&amp;G62&amp;"/"&amp;H62&amp;"/"&amp;TEXT(A62,"0"))</f>
        <v>BS-2510-1039/Sortie/FS500//2/45944</v>
      </c>
    </row>
    <row r="63" customFormat="false" ht="15" hidden="false" customHeight="false" outlineLevel="0" collapsed="false">
      <c r="A63" s="37" t="n">
        <v>45945</v>
      </c>
      <c r="B63" s="38" t="s">
        <v>163</v>
      </c>
      <c r="C63" s="38" t="s">
        <v>113</v>
      </c>
      <c r="D63" s="38" t="s">
        <v>92</v>
      </c>
      <c r="E63" s="39" t="str">
        <f aca="false">IF(D63="","",IFERROR(INDEX(Articles!$B$5:$B$304,MATCH(D63,Articles!$A$5:$A$304,0)),"Référence inconnue"))</f>
        <v>Disque à tronçonner Ø125 mm</v>
      </c>
      <c r="F63" s="38" t="s">
        <v>111</v>
      </c>
      <c r="G63" s="38"/>
      <c r="H63" s="38" t="n">
        <v>8</v>
      </c>
      <c r="I63" s="40" t="n">
        <f aca="false">IF(C63="","",IFERROR(INDEX(Listes!$B$3:$B$20,MATCH(C63,Listes!$A$3:$A$20,0)),""))</f>
        <v>-1</v>
      </c>
      <c r="J63" s="40" t="n">
        <f aca="false">IF(OR(H63="",I63=""),0,H63*I63)</f>
        <v>-8</v>
      </c>
      <c r="K63" s="38" t="s">
        <v>111</v>
      </c>
      <c r="L63" s="38" t="s">
        <v>114</v>
      </c>
      <c r="M63" s="41" t="str">
        <f aca="false">IF(D63="","",IF(E63="Référence inconnue","Référence inconnue",IF(I63="","Type inconnu",IF(AND(IFERROR(INDEX(Articles!$I$5:$I$304,MATCH(D63,Articles!$A$5:$A$304,0)),"Aucun")&lt;&gt;"Aucun",G63=""),"Lot manquant",IF(COUNTIF($N$2:$N$5000,N63)&gt;1,"Doublon ?","")))))</f>
        <v/>
      </c>
      <c r="N63" s="6" t="str">
        <f aca="false">IF(D63="","",B63&amp;"/"&amp;C63&amp;"/"&amp;D63&amp;"/"&amp;G63&amp;"/"&amp;H63&amp;"/"&amp;TEXT(A63,"0"))</f>
        <v>BS-2510-1040/Sortie/DT125//8/45945</v>
      </c>
    </row>
    <row r="64" customFormat="false" ht="15" hidden="false" customHeight="false" outlineLevel="0" collapsed="false">
      <c r="A64" s="37" t="n">
        <v>45945</v>
      </c>
      <c r="B64" s="38" t="s">
        <v>164</v>
      </c>
      <c r="C64" s="38" t="s">
        <v>113</v>
      </c>
      <c r="D64" s="38" t="s">
        <v>95</v>
      </c>
      <c r="E64" s="39" t="str">
        <f aca="false">IF(D64="","",IFERROR(INDEX(Articles!$B$5:$B$304,MATCH(D64,Articles!$A$5:$A$304,0)),"Référence inconnue"))</f>
        <v>Gants de manutention taille 9</v>
      </c>
      <c r="F64" s="38" t="s">
        <v>93</v>
      </c>
      <c r="G64" s="38"/>
      <c r="H64" s="38" t="n">
        <v>4</v>
      </c>
      <c r="I64" s="40" t="n">
        <f aca="false">IF(C64="","",IFERROR(INDEX(Listes!$B$3:$B$20,MATCH(C64,Listes!$A$3:$A$20,0)),""))</f>
        <v>-1</v>
      </c>
      <c r="J64" s="40" t="n">
        <f aca="false">IF(OR(H64="",I64=""),0,H64*I64)</f>
        <v>-4</v>
      </c>
      <c r="K64" s="38" t="s">
        <v>93</v>
      </c>
      <c r="L64" s="38" t="s">
        <v>114</v>
      </c>
      <c r="M64" s="41" t="str">
        <f aca="false">IF(D64="","",IF(E64="Référence inconnue","Référence inconnue",IF(I64="","Type inconnu",IF(AND(IFERROR(INDEX(Articles!$I$5:$I$304,MATCH(D64,Articles!$A$5:$A$304,0)),"Aucun")&lt;&gt;"Aucun",G64=""),"Lot manquant",IF(COUNTIF($N$2:$N$5000,N64)&gt;1,"Doublon ?","")))))</f>
        <v/>
      </c>
      <c r="N64" s="6" t="str">
        <f aca="false">IF(D64="","",B64&amp;"/"&amp;C64&amp;"/"&amp;D64&amp;"/"&amp;G64&amp;"/"&amp;H64&amp;"/"&amp;TEXT(A64,"0"))</f>
        <v>BS-2510-1041/Sortie/GA09//4/45945</v>
      </c>
    </row>
    <row r="65" customFormat="false" ht="15" hidden="false" customHeight="false" outlineLevel="0" collapsed="false">
      <c r="A65" s="37" t="n">
        <v>45945</v>
      </c>
      <c r="B65" s="38" t="s">
        <v>165</v>
      </c>
      <c r="C65" s="38" t="s">
        <v>113</v>
      </c>
      <c r="D65" s="38" t="s">
        <v>96</v>
      </c>
      <c r="E65" s="39" t="str">
        <f aca="false">IF(D65="","",IFERROR(INDEX(Articles!$B$5:$B$304,MATCH(D65,Articles!$A$5:$A$304,0)),"Référence inconnue"))</f>
        <v>Film étirable 500 mm</v>
      </c>
      <c r="F65" s="38" t="s">
        <v>93</v>
      </c>
      <c r="G65" s="38"/>
      <c r="H65" s="38" t="n">
        <v>3</v>
      </c>
      <c r="I65" s="40" t="n">
        <f aca="false">IF(C65="","",IFERROR(INDEX(Listes!$B$3:$B$20,MATCH(C65,Listes!$A$3:$A$20,0)),""))</f>
        <v>-1</v>
      </c>
      <c r="J65" s="40" t="n">
        <f aca="false">IF(OR(H65="",I65=""),0,H65*I65)</f>
        <v>-3</v>
      </c>
      <c r="K65" s="38" t="s">
        <v>93</v>
      </c>
      <c r="L65" s="38" t="s">
        <v>121</v>
      </c>
      <c r="M65" s="41" t="str">
        <f aca="false">IF(D65="","",IF(E65="Référence inconnue","Référence inconnue",IF(I65="","Type inconnu",IF(AND(IFERROR(INDEX(Articles!$I$5:$I$304,MATCH(D65,Articles!$A$5:$A$304,0)),"Aucun")&lt;&gt;"Aucun",G65=""),"Lot manquant",IF(COUNTIF($N$2:$N$5000,N65)&gt;1,"Doublon ?","")))))</f>
        <v/>
      </c>
      <c r="N65" s="6" t="str">
        <f aca="false">IF(D65="","",B65&amp;"/"&amp;C65&amp;"/"&amp;D65&amp;"/"&amp;G65&amp;"/"&amp;H65&amp;"/"&amp;TEXT(A65,"0"))</f>
        <v>BS-2510-1042/Sortie/FS500//3/45945</v>
      </c>
    </row>
    <row r="66" customFormat="false" ht="15" hidden="false" customHeight="false" outlineLevel="0" collapsed="false">
      <c r="A66" s="37" t="n">
        <v>45945</v>
      </c>
      <c r="B66" s="38" t="s">
        <v>166</v>
      </c>
      <c r="C66" s="38" t="s">
        <v>113</v>
      </c>
      <c r="D66" s="38" t="s">
        <v>97</v>
      </c>
      <c r="E66" s="39" t="str">
        <f aca="false">IF(D66="","",IFERROR(INDEX(Articles!$B$5:$B$304,MATCH(D66,Articles!$A$5:$A$304,0)),"Référence inconnue"))</f>
        <v>Vis H M8x30 (boîte de 100)</v>
      </c>
      <c r="F66" s="38" t="s">
        <v>93</v>
      </c>
      <c r="G66" s="38"/>
      <c r="H66" s="38" t="n">
        <v>1</v>
      </c>
      <c r="I66" s="40" t="n">
        <f aca="false">IF(C66="","",IFERROR(INDEX(Listes!$B$3:$B$20,MATCH(C66,Listes!$A$3:$A$20,0)),""))</f>
        <v>-1</v>
      </c>
      <c r="J66" s="40" t="n">
        <f aca="false">IF(OR(H66="",I66=""),0,H66*I66)</f>
        <v>-1</v>
      </c>
      <c r="K66" s="38" t="s">
        <v>93</v>
      </c>
      <c r="L66" s="38" t="s">
        <v>114</v>
      </c>
      <c r="M66" s="41" t="str">
        <f aca="false">IF(D66="","",IF(E66="Référence inconnue","Référence inconnue",IF(I66="","Type inconnu",IF(AND(IFERROR(INDEX(Articles!$I$5:$I$304,MATCH(D66,Articles!$A$5:$A$304,0)),"Aucun")&lt;&gt;"Aucun",G66=""),"Lot manquant",IF(COUNTIF($N$2:$N$5000,N66)&gt;1,"Doublon ?","")))))</f>
        <v/>
      </c>
      <c r="N66" s="6" t="str">
        <f aca="false">IF(D66="","",B66&amp;"/"&amp;C66&amp;"/"&amp;D66&amp;"/"&amp;G66&amp;"/"&amp;H66&amp;"/"&amp;TEXT(A66,"0"))</f>
        <v>BS-2510-1043/Sortie/BO830//1/45945</v>
      </c>
    </row>
    <row r="67" customFormat="false" ht="15" hidden="false" customHeight="false" outlineLevel="0" collapsed="false">
      <c r="A67" s="37" t="n">
        <v>45946</v>
      </c>
      <c r="B67" s="38" t="s">
        <v>167</v>
      </c>
      <c r="C67" s="38" t="s">
        <v>107</v>
      </c>
      <c r="D67" s="38" t="s">
        <v>92</v>
      </c>
      <c r="E67" s="39" t="str">
        <f aca="false">IF(D67="","",IFERROR(INDEX(Articles!$B$5:$B$304,MATCH(D67,Articles!$A$5:$A$304,0)),"Référence inconnue"))</f>
        <v>Disque à tronçonner Ø125 mm</v>
      </c>
      <c r="F67" s="38" t="s">
        <v>93</v>
      </c>
      <c r="G67" s="38"/>
      <c r="H67" s="38" t="n">
        <v>20</v>
      </c>
      <c r="I67" s="40" t="n">
        <f aca="false">IF(C67="","",IFERROR(INDEX(Listes!$B$3:$B$20,MATCH(C67,Listes!$A$3:$A$20,0)),""))</f>
        <v>-1</v>
      </c>
      <c r="J67" s="40" t="n">
        <f aca="false">IF(OR(H67="",I67=""),0,H67*I67)</f>
        <v>-20</v>
      </c>
      <c r="K67" s="38" t="s">
        <v>93</v>
      </c>
      <c r="L67" s="38" t="s">
        <v>108</v>
      </c>
      <c r="M67" s="41" t="str">
        <f aca="false">IF(D67="","",IF(E67="Référence inconnue","Référence inconnue",IF(I67="","Type inconnu",IF(AND(IFERROR(INDEX(Articles!$I$5:$I$304,MATCH(D67,Articles!$A$5:$A$304,0)),"Aucun")&lt;&gt;"Aucun",G67=""),"Lot manquant",IF(COUNTIF($N$2:$N$5000,N67)&gt;1,"Doublon ?","")))))</f>
        <v/>
      </c>
      <c r="N67" s="6" t="str">
        <f aca="false">IF(D67="","",B67&amp;"/"&amp;C67&amp;"/"&amp;D67&amp;"/"&amp;G67&amp;"/"&amp;H67&amp;"/"&amp;TEXT(A67,"0"))</f>
        <v>TR-2510-006/Transfert sortant/DT125//20/45946</v>
      </c>
    </row>
    <row r="68" customFormat="false" ht="15" hidden="false" customHeight="false" outlineLevel="0" collapsed="false">
      <c r="A68" s="37" t="n">
        <v>45946</v>
      </c>
      <c r="B68" s="38" t="s">
        <v>167</v>
      </c>
      <c r="C68" s="38" t="s">
        <v>110</v>
      </c>
      <c r="D68" s="38" t="s">
        <v>92</v>
      </c>
      <c r="E68" s="39" t="str">
        <f aca="false">IF(D68="","",IFERROR(INDEX(Articles!$B$5:$B$304,MATCH(D68,Articles!$A$5:$A$304,0)),"Référence inconnue"))</f>
        <v>Disque à tronçonner Ø125 mm</v>
      </c>
      <c r="F68" s="38" t="s">
        <v>111</v>
      </c>
      <c r="G68" s="38"/>
      <c r="H68" s="38" t="n">
        <v>20</v>
      </c>
      <c r="I68" s="40" t="n">
        <f aca="false">IF(C68="","",IFERROR(INDEX(Listes!$B$3:$B$20,MATCH(C68,Listes!$A$3:$A$20,0)),""))</f>
        <v>1</v>
      </c>
      <c r="J68" s="40" t="n">
        <f aca="false">IF(OR(H68="",I68=""),0,H68*I68)</f>
        <v>20</v>
      </c>
      <c r="K68" s="38" t="s">
        <v>93</v>
      </c>
      <c r="L68" s="38" t="s">
        <v>108</v>
      </c>
      <c r="M68" s="41" t="str">
        <f aca="false">IF(D68="","",IF(E68="Référence inconnue","Référence inconnue",IF(I68="","Type inconnu",IF(AND(IFERROR(INDEX(Articles!$I$5:$I$304,MATCH(D68,Articles!$A$5:$A$304,0)),"Aucun")&lt;&gt;"Aucun",G68=""),"Lot manquant",IF(COUNTIF($N$2:$N$5000,N68)&gt;1,"Doublon ?","")))))</f>
        <v/>
      </c>
      <c r="N68" s="6" t="str">
        <f aca="false">IF(D68="","",B68&amp;"/"&amp;C68&amp;"/"&amp;D68&amp;"/"&amp;G68&amp;"/"&amp;H68&amp;"/"&amp;TEXT(A68,"0"))</f>
        <v>TR-2510-006/Transfert entrant/DT125//20/45946</v>
      </c>
    </row>
    <row r="69" customFormat="false" ht="15" hidden="false" customHeight="false" outlineLevel="0" collapsed="false">
      <c r="A69" s="37" t="n">
        <v>45946</v>
      </c>
      <c r="B69" s="38" t="s">
        <v>168</v>
      </c>
      <c r="C69" s="38" t="s">
        <v>113</v>
      </c>
      <c r="D69" s="38" t="s">
        <v>92</v>
      </c>
      <c r="E69" s="39" t="str">
        <f aca="false">IF(D69="","",IFERROR(INDEX(Articles!$B$5:$B$304,MATCH(D69,Articles!$A$5:$A$304,0)),"Référence inconnue"))</f>
        <v>Disque à tronçonner Ø125 mm</v>
      </c>
      <c r="F69" s="38" t="s">
        <v>111</v>
      </c>
      <c r="G69" s="38"/>
      <c r="H69" s="38" t="n">
        <v>3</v>
      </c>
      <c r="I69" s="40" t="n">
        <f aca="false">IF(C69="","",IFERROR(INDEX(Listes!$B$3:$B$20,MATCH(C69,Listes!$A$3:$A$20,0)),""))</f>
        <v>-1</v>
      </c>
      <c r="J69" s="40" t="n">
        <f aca="false">IF(OR(H69="",I69=""),0,H69*I69)</f>
        <v>-3</v>
      </c>
      <c r="K69" s="38" t="s">
        <v>111</v>
      </c>
      <c r="L69" s="38" t="s">
        <v>114</v>
      </c>
      <c r="M69" s="41" t="str">
        <f aca="false">IF(D69="","",IF(E69="Référence inconnue","Référence inconnue",IF(I69="","Type inconnu",IF(AND(IFERROR(INDEX(Articles!$I$5:$I$304,MATCH(D69,Articles!$A$5:$A$304,0)),"Aucun")&lt;&gt;"Aucun",G69=""),"Lot manquant",IF(COUNTIF($N$2:$N$5000,N69)&gt;1,"Doublon ?","")))))</f>
        <v/>
      </c>
      <c r="N69" s="6" t="str">
        <f aca="false">IF(D69="","",B69&amp;"/"&amp;C69&amp;"/"&amp;D69&amp;"/"&amp;G69&amp;"/"&amp;H69&amp;"/"&amp;TEXT(A69,"0"))</f>
        <v>BS-2510-1044/Sortie/DT125//3/45946</v>
      </c>
    </row>
    <row r="70" customFormat="false" ht="15" hidden="false" customHeight="false" outlineLevel="0" collapsed="false">
      <c r="A70" s="37" t="n">
        <v>45946</v>
      </c>
      <c r="B70" s="38" t="s">
        <v>169</v>
      </c>
      <c r="C70" s="38" t="s">
        <v>113</v>
      </c>
      <c r="D70" s="38" t="s">
        <v>95</v>
      </c>
      <c r="E70" s="39" t="str">
        <f aca="false">IF(D70="","",IFERROR(INDEX(Articles!$B$5:$B$304,MATCH(D70,Articles!$A$5:$A$304,0)),"Référence inconnue"))</f>
        <v>Gants de manutention taille 9</v>
      </c>
      <c r="F70" s="38" t="s">
        <v>93</v>
      </c>
      <c r="G70" s="38"/>
      <c r="H70" s="38" t="n">
        <v>7</v>
      </c>
      <c r="I70" s="40" t="n">
        <f aca="false">IF(C70="","",IFERROR(INDEX(Listes!$B$3:$B$20,MATCH(C70,Listes!$A$3:$A$20,0)),""))</f>
        <v>-1</v>
      </c>
      <c r="J70" s="40" t="n">
        <f aca="false">IF(OR(H70="",I70=""),0,H70*I70)</f>
        <v>-7</v>
      </c>
      <c r="K70" s="38" t="s">
        <v>93</v>
      </c>
      <c r="L70" s="38" t="s">
        <v>114</v>
      </c>
      <c r="M70" s="41" t="str">
        <f aca="false">IF(D70="","",IF(E70="Référence inconnue","Référence inconnue",IF(I70="","Type inconnu",IF(AND(IFERROR(INDEX(Articles!$I$5:$I$304,MATCH(D70,Articles!$A$5:$A$304,0)),"Aucun")&lt;&gt;"Aucun",G70=""),"Lot manquant",IF(COUNTIF($N$2:$N$5000,N70)&gt;1,"Doublon ?","")))))</f>
        <v/>
      </c>
      <c r="N70" s="6" t="str">
        <f aca="false">IF(D70="","",B70&amp;"/"&amp;C70&amp;"/"&amp;D70&amp;"/"&amp;G70&amp;"/"&amp;H70&amp;"/"&amp;TEXT(A70,"0"))</f>
        <v>BS-2510-1045/Sortie/GA09//7/45946</v>
      </c>
    </row>
    <row r="71" customFormat="false" ht="15" hidden="false" customHeight="false" outlineLevel="0" collapsed="false">
      <c r="A71" s="37" t="n">
        <v>45946</v>
      </c>
      <c r="B71" s="38" t="s">
        <v>170</v>
      </c>
      <c r="C71" s="38" t="s">
        <v>113</v>
      </c>
      <c r="D71" s="38" t="s">
        <v>97</v>
      </c>
      <c r="E71" s="39" t="str">
        <f aca="false">IF(D71="","",IFERROR(INDEX(Articles!$B$5:$B$304,MATCH(D71,Articles!$A$5:$A$304,0)),"Référence inconnue"))</f>
        <v>Vis H M8x30 (boîte de 100)</v>
      </c>
      <c r="F71" s="38" t="s">
        <v>93</v>
      </c>
      <c r="G71" s="38"/>
      <c r="H71" s="38" t="n">
        <v>1</v>
      </c>
      <c r="I71" s="40" t="n">
        <f aca="false">IF(C71="","",IFERROR(INDEX(Listes!$B$3:$B$20,MATCH(C71,Listes!$A$3:$A$20,0)),""))</f>
        <v>-1</v>
      </c>
      <c r="J71" s="40" t="n">
        <f aca="false">IF(OR(H71="",I71=""),0,H71*I71)</f>
        <v>-1</v>
      </c>
      <c r="K71" s="38" t="s">
        <v>93</v>
      </c>
      <c r="L71" s="38" t="s">
        <v>114</v>
      </c>
      <c r="M71" s="41" t="str">
        <f aca="false">IF(D71="","",IF(E71="Référence inconnue","Référence inconnue",IF(I71="","Type inconnu",IF(AND(IFERROR(INDEX(Articles!$I$5:$I$304,MATCH(D71,Articles!$A$5:$A$304,0)),"Aucun")&lt;&gt;"Aucun",G71=""),"Lot manquant",IF(COUNTIF($N$2:$N$5000,N71)&gt;1,"Doublon ?","")))))</f>
        <v/>
      </c>
      <c r="N71" s="6" t="str">
        <f aca="false">IF(D71="","",B71&amp;"/"&amp;C71&amp;"/"&amp;D71&amp;"/"&amp;G71&amp;"/"&amp;H71&amp;"/"&amp;TEXT(A71,"0"))</f>
        <v>BS-2510-1046/Sortie/BO830//1/45946</v>
      </c>
    </row>
    <row r="72" customFormat="false" ht="15" hidden="false" customHeight="false" outlineLevel="0" collapsed="false">
      <c r="A72" s="37" t="n">
        <v>45947</v>
      </c>
      <c r="B72" s="38" t="s">
        <v>171</v>
      </c>
      <c r="C72" s="38" t="s">
        <v>140</v>
      </c>
      <c r="D72" s="38" t="s">
        <v>97</v>
      </c>
      <c r="E72" s="39" t="str">
        <f aca="false">IF(D72="","",IFERROR(INDEX(Articles!$B$5:$B$304,MATCH(D72,Articles!$A$5:$A$304,0)),"Référence inconnue"))</f>
        <v>Vis H M8x30 (boîte de 100)</v>
      </c>
      <c r="F72" s="38" t="s">
        <v>93</v>
      </c>
      <c r="G72" s="38"/>
      <c r="H72" s="38" t="n">
        <v>30</v>
      </c>
      <c r="I72" s="40" t="n">
        <f aca="false">IF(C72="","",IFERROR(INDEX(Listes!$B$3:$B$20,MATCH(C72,Listes!$A$3:$A$20,0)),""))</f>
        <v>1</v>
      </c>
      <c r="J72" s="40" t="n">
        <f aca="false">IF(OR(H72="",I72=""),0,H72*I72)</f>
        <v>30</v>
      </c>
      <c r="K72" s="38" t="s">
        <v>93</v>
      </c>
      <c r="L72" s="38" t="s">
        <v>172</v>
      </c>
      <c r="M72" s="41" t="str">
        <f aca="false">IF(D72="","",IF(E72="Référence inconnue","Référence inconnue",IF(I72="","Type inconnu",IF(AND(IFERROR(INDEX(Articles!$I$5:$I$304,MATCH(D72,Articles!$A$5:$A$304,0)),"Aucun")&lt;&gt;"Aucun",G72=""),"Lot manquant",IF(COUNTIF($N$2:$N$5000,N72)&gt;1,"Doublon ?","")))))</f>
        <v/>
      </c>
      <c r="N72" s="6" t="str">
        <f aca="false">IF(D72="","",B72&amp;"/"&amp;C72&amp;"/"&amp;D72&amp;"/"&amp;G72&amp;"/"&amp;H72&amp;"/"&amp;TEXT(A72,"0"))</f>
        <v>BR-2510-003/Réception/BO830//30/45947</v>
      </c>
    </row>
    <row r="73" customFormat="false" ht="15" hidden="false" customHeight="false" outlineLevel="0" collapsed="false">
      <c r="A73" s="37" t="n">
        <v>45947</v>
      </c>
      <c r="B73" s="38" t="s">
        <v>173</v>
      </c>
      <c r="C73" s="38" t="s">
        <v>113</v>
      </c>
      <c r="D73" s="38" t="s">
        <v>92</v>
      </c>
      <c r="E73" s="39" t="str">
        <f aca="false">IF(D73="","",IFERROR(INDEX(Articles!$B$5:$B$304,MATCH(D73,Articles!$A$5:$A$304,0)),"Référence inconnue"))</f>
        <v>Disque à tronçonner Ø125 mm</v>
      </c>
      <c r="F73" s="38" t="s">
        <v>111</v>
      </c>
      <c r="G73" s="38"/>
      <c r="H73" s="38" t="n">
        <v>8</v>
      </c>
      <c r="I73" s="40" t="n">
        <f aca="false">IF(C73="","",IFERROR(INDEX(Listes!$B$3:$B$20,MATCH(C73,Listes!$A$3:$A$20,0)),""))</f>
        <v>-1</v>
      </c>
      <c r="J73" s="40" t="n">
        <f aca="false">IF(OR(H73="",I73=""),0,H73*I73)</f>
        <v>-8</v>
      </c>
      <c r="K73" s="38" t="s">
        <v>111</v>
      </c>
      <c r="L73" s="38" t="s">
        <v>114</v>
      </c>
      <c r="M73" s="41" t="str">
        <f aca="false">IF(D73="","",IF(E73="Référence inconnue","Référence inconnue",IF(I73="","Type inconnu",IF(AND(IFERROR(INDEX(Articles!$I$5:$I$304,MATCH(D73,Articles!$A$5:$A$304,0)),"Aucun")&lt;&gt;"Aucun",G73=""),"Lot manquant",IF(COUNTIF($N$2:$N$5000,N73)&gt;1,"Doublon ?","")))))</f>
        <v/>
      </c>
      <c r="N73" s="6" t="str">
        <f aca="false">IF(D73="","",B73&amp;"/"&amp;C73&amp;"/"&amp;D73&amp;"/"&amp;G73&amp;"/"&amp;H73&amp;"/"&amp;TEXT(A73,"0"))</f>
        <v>BS-2510-1047/Sortie/DT125//8/45947</v>
      </c>
    </row>
    <row r="74" customFormat="false" ht="15" hidden="false" customHeight="false" outlineLevel="0" collapsed="false">
      <c r="A74" s="37" t="n">
        <v>45947</v>
      </c>
      <c r="B74" s="38" t="s">
        <v>174</v>
      </c>
      <c r="C74" s="38" t="s">
        <v>113</v>
      </c>
      <c r="D74" s="38" t="s">
        <v>95</v>
      </c>
      <c r="E74" s="39" t="str">
        <f aca="false">IF(D74="","",IFERROR(INDEX(Articles!$B$5:$B$304,MATCH(D74,Articles!$A$5:$A$304,0)),"Référence inconnue"))</f>
        <v>Gants de manutention taille 9</v>
      </c>
      <c r="F74" s="38" t="s">
        <v>93</v>
      </c>
      <c r="G74" s="38"/>
      <c r="H74" s="38" t="n">
        <v>4</v>
      </c>
      <c r="I74" s="40" t="n">
        <f aca="false">IF(C74="","",IFERROR(INDEX(Listes!$B$3:$B$20,MATCH(C74,Listes!$A$3:$A$20,0)),""))</f>
        <v>-1</v>
      </c>
      <c r="J74" s="40" t="n">
        <f aca="false">IF(OR(H74="",I74=""),0,H74*I74)</f>
        <v>-4</v>
      </c>
      <c r="K74" s="38" t="s">
        <v>93</v>
      </c>
      <c r="L74" s="38" t="s">
        <v>114</v>
      </c>
      <c r="M74" s="41" t="str">
        <f aca="false">IF(D74="","",IF(E74="Référence inconnue","Référence inconnue",IF(I74="","Type inconnu",IF(AND(IFERROR(INDEX(Articles!$I$5:$I$304,MATCH(D74,Articles!$A$5:$A$304,0)),"Aucun")&lt;&gt;"Aucun",G74=""),"Lot manquant",IF(COUNTIF($N$2:$N$5000,N74)&gt;1,"Doublon ?","")))))</f>
        <v/>
      </c>
      <c r="N74" s="6" t="str">
        <f aca="false">IF(D74="","",B74&amp;"/"&amp;C74&amp;"/"&amp;D74&amp;"/"&amp;G74&amp;"/"&amp;H74&amp;"/"&amp;TEXT(A74,"0"))</f>
        <v>BS-2510-1048/Sortie/GA09//4/45947</v>
      </c>
    </row>
    <row r="75" customFormat="false" ht="15" hidden="false" customHeight="false" outlineLevel="0" collapsed="false">
      <c r="A75" s="37" t="n">
        <v>45947</v>
      </c>
      <c r="B75" s="38" t="s">
        <v>175</v>
      </c>
      <c r="C75" s="38" t="s">
        <v>113</v>
      </c>
      <c r="D75" s="38" t="s">
        <v>96</v>
      </c>
      <c r="E75" s="39" t="str">
        <f aca="false">IF(D75="","",IFERROR(INDEX(Articles!$B$5:$B$304,MATCH(D75,Articles!$A$5:$A$304,0)),"Référence inconnue"))</f>
        <v>Film étirable 500 mm</v>
      </c>
      <c r="F75" s="38" t="s">
        <v>93</v>
      </c>
      <c r="G75" s="38"/>
      <c r="H75" s="38" t="n">
        <v>1</v>
      </c>
      <c r="I75" s="40" t="n">
        <f aca="false">IF(C75="","",IFERROR(INDEX(Listes!$B$3:$B$20,MATCH(C75,Listes!$A$3:$A$20,0)),""))</f>
        <v>-1</v>
      </c>
      <c r="J75" s="40" t="n">
        <f aca="false">IF(OR(H75="",I75=""),0,H75*I75)</f>
        <v>-1</v>
      </c>
      <c r="K75" s="38" t="s">
        <v>93</v>
      </c>
      <c r="L75" s="38" t="s">
        <v>121</v>
      </c>
      <c r="M75" s="41" t="str">
        <f aca="false">IF(D75="","",IF(E75="Référence inconnue","Référence inconnue",IF(I75="","Type inconnu",IF(AND(IFERROR(INDEX(Articles!$I$5:$I$304,MATCH(D75,Articles!$A$5:$A$304,0)),"Aucun")&lt;&gt;"Aucun",G75=""),"Lot manquant",IF(COUNTIF($N$2:$N$5000,N75)&gt;1,"Doublon ?","")))))</f>
        <v/>
      </c>
      <c r="N75" s="6" t="str">
        <f aca="false">IF(D75="","",B75&amp;"/"&amp;C75&amp;"/"&amp;D75&amp;"/"&amp;G75&amp;"/"&amp;H75&amp;"/"&amp;TEXT(A75,"0"))</f>
        <v>BS-2510-1049/Sortie/FS500//1/45947</v>
      </c>
    </row>
    <row r="76" customFormat="false" ht="15" hidden="false" customHeight="false" outlineLevel="0" collapsed="false">
      <c r="A76" s="37" t="n">
        <v>45947</v>
      </c>
      <c r="B76" s="38" t="s">
        <v>176</v>
      </c>
      <c r="C76" s="38" t="s">
        <v>113</v>
      </c>
      <c r="D76" s="38" t="s">
        <v>98</v>
      </c>
      <c r="E76" s="39" t="str">
        <f aca="false">IF(D76="","",IFERROR(INDEX(Articles!$B$5:$B$304,MATCH(D76,Articles!$A$5:$A$304,0)),"Référence inconnue"))</f>
        <v>Roulement 6204-2RS</v>
      </c>
      <c r="F76" s="38" t="s">
        <v>93</v>
      </c>
      <c r="G76" s="38"/>
      <c r="H76" s="38" t="n">
        <v>4</v>
      </c>
      <c r="I76" s="40" t="n">
        <f aca="false">IF(C76="","",IFERROR(INDEX(Listes!$B$3:$B$20,MATCH(C76,Listes!$A$3:$A$20,0)),""))</f>
        <v>-1</v>
      </c>
      <c r="J76" s="40" t="n">
        <f aca="false">IF(OR(H76="",I76=""),0,H76*I76)</f>
        <v>-4</v>
      </c>
      <c r="K76" s="38" t="s">
        <v>93</v>
      </c>
      <c r="L76" s="38" t="s">
        <v>124</v>
      </c>
      <c r="M76" s="41" t="str">
        <f aca="false">IF(D76="","",IF(E76="Référence inconnue","Référence inconnue",IF(I76="","Type inconnu",IF(AND(IFERROR(INDEX(Articles!$I$5:$I$304,MATCH(D76,Articles!$A$5:$A$304,0)),"Aucun")&lt;&gt;"Aucun",G76=""),"Lot manquant",IF(COUNTIF($N$2:$N$5000,N76)&gt;1,"Doublon ?","")))))</f>
        <v/>
      </c>
      <c r="N76" s="6" t="str">
        <f aca="false">IF(D76="","",B76&amp;"/"&amp;C76&amp;"/"&amp;D76&amp;"/"&amp;G76&amp;"/"&amp;H76&amp;"/"&amp;TEXT(A76,"0"))</f>
        <v>BS-2510-1050/Sortie/RL6204//4/45947</v>
      </c>
    </row>
    <row r="77" customFormat="false" ht="15" hidden="false" customHeight="false" outlineLevel="0" collapsed="false">
      <c r="A77" s="37" t="n">
        <v>45947</v>
      </c>
      <c r="B77" s="38" t="s">
        <v>177</v>
      </c>
      <c r="C77" s="38" t="s">
        <v>113</v>
      </c>
      <c r="D77" s="38" t="s">
        <v>99</v>
      </c>
      <c r="E77" s="39" t="str">
        <f aca="false">IF(D77="","",IFERROR(INDEX(Articles!$B$5:$B$304,MATCH(D77,Articles!$A$5:$A$304,0)),"Référence inconnue"))</f>
        <v>Fil MIG Ø1 mm (bobine 15 kg)</v>
      </c>
      <c r="F77" s="38" t="s">
        <v>93</v>
      </c>
      <c r="G77" s="38" t="s">
        <v>100</v>
      </c>
      <c r="H77" s="38" t="n">
        <v>3</v>
      </c>
      <c r="I77" s="40" t="n">
        <f aca="false">IF(C77="","",IFERROR(INDEX(Listes!$B$3:$B$20,MATCH(C77,Listes!$A$3:$A$20,0)),""))</f>
        <v>-1</v>
      </c>
      <c r="J77" s="40" t="n">
        <f aca="false">IF(OR(H77="",I77=""),0,H77*I77)</f>
        <v>-3</v>
      </c>
      <c r="K77" s="38" t="s">
        <v>93</v>
      </c>
      <c r="L77" s="38" t="s">
        <v>114</v>
      </c>
      <c r="M77" s="41" t="str">
        <f aca="false">IF(D77="","",IF(E77="Référence inconnue","Référence inconnue",IF(I77="","Type inconnu",IF(AND(IFERROR(INDEX(Articles!$I$5:$I$304,MATCH(D77,Articles!$A$5:$A$304,0)),"Aucun")&lt;&gt;"Aucun",G77=""),"Lot manquant",IF(COUNTIF($N$2:$N$5000,N77)&gt;1,"Doublon ?","")))))</f>
        <v/>
      </c>
      <c r="N77" s="6" t="str">
        <f aca="false">IF(D77="","",B77&amp;"/"&amp;C77&amp;"/"&amp;D77&amp;"/"&amp;G77&amp;"/"&amp;H77&amp;"/"&amp;TEXT(A77,"0"))</f>
        <v>BS-2510-1051/Sortie/FIL10/FIL-2508-01/3/45947</v>
      </c>
    </row>
    <row r="78" customFormat="false" ht="15" hidden="false" customHeight="false" outlineLevel="0" collapsed="false">
      <c r="A78" s="37" t="n">
        <v>45947</v>
      </c>
      <c r="B78" s="38" t="s">
        <v>178</v>
      </c>
      <c r="C78" s="38" t="s">
        <v>113</v>
      </c>
      <c r="D78" s="38" t="s">
        <v>102</v>
      </c>
      <c r="E78" s="39" t="str">
        <f aca="false">IF(D78="","",IFERROR(INDEX(Articles!$B$5:$B$304,MATCH(D78,Articles!$A$5:$A$304,0)),"Référence inconnue"))</f>
        <v>Huile hydraulique HVLP 46 (bidon 20 L)</v>
      </c>
      <c r="F78" s="38" t="s">
        <v>93</v>
      </c>
      <c r="G78" s="38" t="s">
        <v>103</v>
      </c>
      <c r="H78" s="38" t="n">
        <v>4</v>
      </c>
      <c r="I78" s="40" t="n">
        <f aca="false">IF(C78="","",IFERROR(INDEX(Listes!$B$3:$B$20,MATCH(C78,Listes!$A$3:$A$20,0)),""))</f>
        <v>-1</v>
      </c>
      <c r="J78" s="40" t="n">
        <f aca="false">IF(OR(H78="",I78=""),0,H78*I78)</f>
        <v>-4</v>
      </c>
      <c r="K78" s="38" t="s">
        <v>93</v>
      </c>
      <c r="L78" s="38" t="s">
        <v>124</v>
      </c>
      <c r="M78" s="41" t="str">
        <f aca="false">IF(D78="","",IF(E78="Référence inconnue","Référence inconnue",IF(I78="","Type inconnu",IF(AND(IFERROR(INDEX(Articles!$I$5:$I$304,MATCH(D78,Articles!$A$5:$A$304,0)),"Aucun")&lt;&gt;"Aucun",G78=""),"Lot manquant",IF(COUNTIF($N$2:$N$5000,N78)&gt;1,"Doublon ?","")))))</f>
        <v/>
      </c>
      <c r="N78" s="6" t="str">
        <f aca="false">IF(D78="","",B78&amp;"/"&amp;C78&amp;"/"&amp;D78&amp;"/"&amp;G78&amp;"/"&amp;H78&amp;"/"&amp;TEXT(A78,"0"))</f>
        <v>BS-2510-1052/Sortie/HV46/HV-2508-01/4/45947</v>
      </c>
    </row>
    <row r="79" customFormat="false" ht="15" hidden="false" customHeight="false" outlineLevel="0" collapsed="false">
      <c r="A79" s="37" t="n">
        <v>45950</v>
      </c>
      <c r="B79" s="38" t="s">
        <v>179</v>
      </c>
      <c r="C79" s="38" t="s">
        <v>113</v>
      </c>
      <c r="D79" s="38" t="s">
        <v>95</v>
      </c>
      <c r="E79" s="39" t="str">
        <f aca="false">IF(D79="","",IFERROR(INDEX(Articles!$B$5:$B$304,MATCH(D79,Articles!$A$5:$A$304,0)),"Référence inconnue"))</f>
        <v>Gants de manutention taille 9</v>
      </c>
      <c r="F79" s="38" t="s">
        <v>93</v>
      </c>
      <c r="G79" s="38"/>
      <c r="H79" s="38" t="n">
        <v>6</v>
      </c>
      <c r="I79" s="40" t="n">
        <f aca="false">IF(C79="","",IFERROR(INDEX(Listes!$B$3:$B$20,MATCH(C79,Listes!$A$3:$A$20,0)),""))</f>
        <v>-1</v>
      </c>
      <c r="J79" s="40" t="n">
        <f aca="false">IF(OR(H79="",I79=""),0,H79*I79)</f>
        <v>-6</v>
      </c>
      <c r="K79" s="38" t="s">
        <v>93</v>
      </c>
      <c r="L79" s="38" t="s">
        <v>124</v>
      </c>
      <c r="M79" s="41" t="str">
        <f aca="false">IF(D79="","",IF(E79="Référence inconnue","Référence inconnue",IF(I79="","Type inconnu",IF(AND(IFERROR(INDEX(Articles!$I$5:$I$304,MATCH(D79,Articles!$A$5:$A$304,0)),"Aucun")&lt;&gt;"Aucun",G79=""),"Lot manquant",IF(COUNTIF($N$2:$N$5000,N79)&gt;1,"Doublon ?","")))))</f>
        <v/>
      </c>
      <c r="N79" s="6" t="str">
        <f aca="false">IF(D79="","",B79&amp;"/"&amp;C79&amp;"/"&amp;D79&amp;"/"&amp;G79&amp;"/"&amp;H79&amp;"/"&amp;TEXT(A79,"0"))</f>
        <v>BS-2510-1053/Sortie/GA09//6/45950</v>
      </c>
    </row>
    <row r="80" customFormat="false" ht="15" hidden="false" customHeight="false" outlineLevel="0" collapsed="false">
      <c r="A80" s="37" t="n">
        <v>45950</v>
      </c>
      <c r="B80" s="38" t="s">
        <v>180</v>
      </c>
      <c r="C80" s="38" t="s">
        <v>113</v>
      </c>
      <c r="D80" s="38" t="s">
        <v>96</v>
      </c>
      <c r="E80" s="39" t="str">
        <f aca="false">IF(D80="","",IFERROR(INDEX(Articles!$B$5:$B$304,MATCH(D80,Articles!$A$5:$A$304,0)),"Référence inconnue"))</f>
        <v>Film étirable 500 mm</v>
      </c>
      <c r="F80" s="38" t="s">
        <v>93</v>
      </c>
      <c r="G80" s="38"/>
      <c r="H80" s="38" t="n">
        <v>3</v>
      </c>
      <c r="I80" s="40" t="n">
        <f aca="false">IF(C80="","",IFERROR(INDEX(Listes!$B$3:$B$20,MATCH(C80,Listes!$A$3:$A$20,0)),""))</f>
        <v>-1</v>
      </c>
      <c r="J80" s="40" t="n">
        <f aca="false">IF(OR(H80="",I80=""),0,H80*I80)</f>
        <v>-3</v>
      </c>
      <c r="K80" s="38" t="s">
        <v>93</v>
      </c>
      <c r="L80" s="38" t="s">
        <v>121</v>
      </c>
      <c r="M80" s="41" t="str">
        <f aca="false">IF(D80="","",IF(E80="Référence inconnue","Référence inconnue",IF(I80="","Type inconnu",IF(AND(IFERROR(INDEX(Articles!$I$5:$I$304,MATCH(D80,Articles!$A$5:$A$304,0)),"Aucun")&lt;&gt;"Aucun",G80=""),"Lot manquant",IF(COUNTIF($N$2:$N$5000,N80)&gt;1,"Doublon ?","")))))</f>
        <v/>
      </c>
      <c r="N80" s="6" t="str">
        <f aca="false">IF(D80="","",B80&amp;"/"&amp;C80&amp;"/"&amp;D80&amp;"/"&amp;G80&amp;"/"&amp;H80&amp;"/"&amp;TEXT(A80,"0"))</f>
        <v>BS-2510-1054/Sortie/FS500//3/45950</v>
      </c>
    </row>
    <row r="81" customFormat="false" ht="15" hidden="false" customHeight="false" outlineLevel="0" collapsed="false">
      <c r="A81" s="37" t="n">
        <v>45951</v>
      </c>
      <c r="B81" s="38" t="s">
        <v>181</v>
      </c>
      <c r="C81" s="38" t="s">
        <v>113</v>
      </c>
      <c r="D81" s="38" t="s">
        <v>92</v>
      </c>
      <c r="E81" s="39" t="str">
        <f aca="false">IF(D81="","",IFERROR(INDEX(Articles!$B$5:$B$304,MATCH(D81,Articles!$A$5:$A$304,0)),"Référence inconnue"))</f>
        <v>Disque à tronçonner Ø125 mm</v>
      </c>
      <c r="F81" s="38" t="s">
        <v>111</v>
      </c>
      <c r="G81" s="38"/>
      <c r="H81" s="38" t="n">
        <v>3</v>
      </c>
      <c r="I81" s="40" t="n">
        <f aca="false">IF(C81="","",IFERROR(INDEX(Listes!$B$3:$B$20,MATCH(C81,Listes!$A$3:$A$20,0)),""))</f>
        <v>-1</v>
      </c>
      <c r="J81" s="40" t="n">
        <f aca="false">IF(OR(H81="",I81=""),0,H81*I81)</f>
        <v>-3</v>
      </c>
      <c r="K81" s="38" t="s">
        <v>111</v>
      </c>
      <c r="L81" s="38" t="s">
        <v>114</v>
      </c>
      <c r="M81" s="41" t="str">
        <f aca="false">IF(D81="","",IF(E81="Référence inconnue","Référence inconnue",IF(I81="","Type inconnu",IF(AND(IFERROR(INDEX(Articles!$I$5:$I$304,MATCH(D81,Articles!$A$5:$A$304,0)),"Aucun")&lt;&gt;"Aucun",G81=""),"Lot manquant",IF(COUNTIF($N$2:$N$5000,N81)&gt;1,"Doublon ?","")))))</f>
        <v/>
      </c>
      <c r="N81" s="6" t="str">
        <f aca="false">IF(D81="","",B81&amp;"/"&amp;C81&amp;"/"&amp;D81&amp;"/"&amp;G81&amp;"/"&amp;H81&amp;"/"&amp;TEXT(A81,"0"))</f>
        <v>BS-2510-1055/Sortie/DT125//3/45951</v>
      </c>
    </row>
    <row r="82" customFormat="false" ht="15" hidden="false" customHeight="false" outlineLevel="0" collapsed="false">
      <c r="A82" s="37" t="n">
        <v>45951</v>
      </c>
      <c r="B82" s="38" t="s">
        <v>182</v>
      </c>
      <c r="C82" s="38" t="s">
        <v>113</v>
      </c>
      <c r="D82" s="38" t="s">
        <v>95</v>
      </c>
      <c r="E82" s="39" t="str">
        <f aca="false">IF(D82="","",IFERROR(INDEX(Articles!$B$5:$B$304,MATCH(D82,Articles!$A$5:$A$304,0)),"Référence inconnue"))</f>
        <v>Gants de manutention taille 9</v>
      </c>
      <c r="F82" s="38" t="s">
        <v>93</v>
      </c>
      <c r="G82" s="38"/>
      <c r="H82" s="38" t="n">
        <v>6</v>
      </c>
      <c r="I82" s="40" t="n">
        <f aca="false">IF(C82="","",IFERROR(INDEX(Listes!$B$3:$B$20,MATCH(C82,Listes!$A$3:$A$20,0)),""))</f>
        <v>-1</v>
      </c>
      <c r="J82" s="40" t="n">
        <f aca="false">IF(OR(H82="",I82=""),0,H82*I82)</f>
        <v>-6</v>
      </c>
      <c r="K82" s="38" t="s">
        <v>93</v>
      </c>
      <c r="L82" s="38" t="s">
        <v>114</v>
      </c>
      <c r="M82" s="41" t="str">
        <f aca="false">IF(D82="","",IF(E82="Référence inconnue","Référence inconnue",IF(I82="","Type inconnu",IF(AND(IFERROR(INDEX(Articles!$I$5:$I$304,MATCH(D82,Articles!$A$5:$A$304,0)),"Aucun")&lt;&gt;"Aucun",G82=""),"Lot manquant",IF(COUNTIF($N$2:$N$5000,N82)&gt;1,"Doublon ?","")))))</f>
        <v/>
      </c>
      <c r="N82" s="6" t="str">
        <f aca="false">IF(D82="","",B82&amp;"/"&amp;C82&amp;"/"&amp;D82&amp;"/"&amp;G82&amp;"/"&amp;H82&amp;"/"&amp;TEXT(A82,"0"))</f>
        <v>BS-2510-1056/Sortie/GA09//6/45951</v>
      </c>
    </row>
    <row r="83" customFormat="false" ht="15" hidden="false" customHeight="false" outlineLevel="0" collapsed="false">
      <c r="A83" s="37" t="n">
        <v>45951</v>
      </c>
      <c r="B83" s="38" t="s">
        <v>183</v>
      </c>
      <c r="C83" s="38" t="s">
        <v>113</v>
      </c>
      <c r="D83" s="38" t="s">
        <v>96</v>
      </c>
      <c r="E83" s="39" t="str">
        <f aca="false">IF(D83="","",IFERROR(INDEX(Articles!$B$5:$B$304,MATCH(D83,Articles!$A$5:$A$304,0)),"Référence inconnue"))</f>
        <v>Film étirable 500 mm</v>
      </c>
      <c r="F83" s="38" t="s">
        <v>93</v>
      </c>
      <c r="G83" s="38"/>
      <c r="H83" s="38" t="n">
        <v>4</v>
      </c>
      <c r="I83" s="40" t="n">
        <f aca="false">IF(C83="","",IFERROR(INDEX(Listes!$B$3:$B$20,MATCH(C83,Listes!$A$3:$A$20,0)),""))</f>
        <v>-1</v>
      </c>
      <c r="J83" s="40" t="n">
        <f aca="false">IF(OR(H83="",I83=""),0,H83*I83)</f>
        <v>-4</v>
      </c>
      <c r="K83" s="38" t="s">
        <v>93</v>
      </c>
      <c r="L83" s="38" t="s">
        <v>121</v>
      </c>
      <c r="M83" s="41" t="str">
        <f aca="false">IF(D83="","",IF(E83="Référence inconnue","Référence inconnue",IF(I83="","Type inconnu",IF(AND(IFERROR(INDEX(Articles!$I$5:$I$304,MATCH(D83,Articles!$A$5:$A$304,0)),"Aucun")&lt;&gt;"Aucun",G83=""),"Lot manquant",IF(COUNTIF($N$2:$N$5000,N83)&gt;1,"Doublon ?","")))))</f>
        <v/>
      </c>
      <c r="N83" s="6" t="str">
        <f aca="false">IF(D83="","",B83&amp;"/"&amp;C83&amp;"/"&amp;D83&amp;"/"&amp;G83&amp;"/"&amp;H83&amp;"/"&amp;TEXT(A83,"0"))</f>
        <v>BS-2510-1057/Sortie/FS500//4/45951</v>
      </c>
    </row>
    <row r="84" customFormat="false" ht="15" hidden="false" customHeight="false" outlineLevel="0" collapsed="false">
      <c r="A84" s="37" t="n">
        <v>45951</v>
      </c>
      <c r="B84" s="38" t="s">
        <v>184</v>
      </c>
      <c r="C84" s="38" t="s">
        <v>113</v>
      </c>
      <c r="D84" s="38" t="s">
        <v>97</v>
      </c>
      <c r="E84" s="39" t="str">
        <f aca="false">IF(D84="","",IFERROR(INDEX(Articles!$B$5:$B$304,MATCH(D84,Articles!$A$5:$A$304,0)),"Référence inconnue"))</f>
        <v>Vis H M8x30 (boîte de 100)</v>
      </c>
      <c r="F84" s="38" t="s">
        <v>93</v>
      </c>
      <c r="G84" s="38"/>
      <c r="H84" s="38" t="n">
        <v>1</v>
      </c>
      <c r="I84" s="40" t="n">
        <f aca="false">IF(C84="","",IFERROR(INDEX(Listes!$B$3:$B$20,MATCH(C84,Listes!$A$3:$A$20,0)),""))</f>
        <v>-1</v>
      </c>
      <c r="J84" s="40" t="n">
        <f aca="false">IF(OR(H84="",I84=""),0,H84*I84)</f>
        <v>-1</v>
      </c>
      <c r="K84" s="38" t="s">
        <v>93</v>
      </c>
      <c r="L84" s="38" t="s">
        <v>114</v>
      </c>
      <c r="M84" s="41" t="str">
        <f aca="false">IF(D84="","",IF(E84="Référence inconnue","Référence inconnue",IF(I84="","Type inconnu",IF(AND(IFERROR(INDEX(Articles!$I$5:$I$304,MATCH(D84,Articles!$A$5:$A$304,0)),"Aucun")&lt;&gt;"Aucun",G84=""),"Lot manquant",IF(COUNTIF($N$2:$N$5000,N84)&gt;1,"Doublon ?","")))))</f>
        <v/>
      </c>
      <c r="N84" s="6" t="str">
        <f aca="false">IF(D84="","",B84&amp;"/"&amp;C84&amp;"/"&amp;D84&amp;"/"&amp;G84&amp;"/"&amp;H84&amp;"/"&amp;TEXT(A84,"0"))</f>
        <v>BS-2510-1058/Sortie/BO830//1/45951</v>
      </c>
    </row>
    <row r="85" customFormat="false" ht="15" hidden="false" customHeight="false" outlineLevel="0" collapsed="false">
      <c r="A85" s="37" t="n">
        <v>45952</v>
      </c>
      <c r="B85" s="38" t="s">
        <v>185</v>
      </c>
      <c r="C85" s="38" t="s">
        <v>113</v>
      </c>
      <c r="D85" s="38" t="s">
        <v>92</v>
      </c>
      <c r="E85" s="39" t="str">
        <f aca="false">IF(D85="","",IFERROR(INDEX(Articles!$B$5:$B$304,MATCH(D85,Articles!$A$5:$A$304,0)),"Référence inconnue"))</f>
        <v>Disque à tronçonner Ø125 mm</v>
      </c>
      <c r="F85" s="38" t="s">
        <v>111</v>
      </c>
      <c r="G85" s="38"/>
      <c r="H85" s="38" t="n">
        <v>5</v>
      </c>
      <c r="I85" s="40" t="n">
        <f aca="false">IF(C85="","",IFERROR(INDEX(Listes!$B$3:$B$20,MATCH(C85,Listes!$A$3:$A$20,0)),""))</f>
        <v>-1</v>
      </c>
      <c r="J85" s="40" t="n">
        <f aca="false">IF(OR(H85="",I85=""),0,H85*I85)</f>
        <v>-5</v>
      </c>
      <c r="K85" s="38" t="s">
        <v>111</v>
      </c>
      <c r="L85" s="38" t="s">
        <v>114</v>
      </c>
      <c r="M85" s="41" t="str">
        <f aca="false">IF(D85="","",IF(E85="Référence inconnue","Référence inconnue",IF(I85="","Type inconnu",IF(AND(IFERROR(INDEX(Articles!$I$5:$I$304,MATCH(D85,Articles!$A$5:$A$304,0)),"Aucun")&lt;&gt;"Aucun",G85=""),"Lot manquant",IF(COUNTIF($N$2:$N$5000,N85)&gt;1,"Doublon ?","")))))</f>
        <v/>
      </c>
      <c r="N85" s="6" t="str">
        <f aca="false">IF(D85="","",B85&amp;"/"&amp;C85&amp;"/"&amp;D85&amp;"/"&amp;G85&amp;"/"&amp;H85&amp;"/"&amp;TEXT(A85,"0"))</f>
        <v>BS-2510-1059/Sortie/DT125//5/45952</v>
      </c>
    </row>
    <row r="86" customFormat="false" ht="15" hidden="false" customHeight="false" outlineLevel="0" collapsed="false">
      <c r="A86" s="37" t="n">
        <v>45952</v>
      </c>
      <c r="B86" s="38" t="s">
        <v>186</v>
      </c>
      <c r="C86" s="38" t="s">
        <v>113</v>
      </c>
      <c r="D86" s="38" t="s">
        <v>92</v>
      </c>
      <c r="E86" s="39" t="str">
        <f aca="false">IF(D86="","",IFERROR(INDEX(Articles!$B$5:$B$304,MATCH(D86,Articles!$A$5:$A$304,0)),"Référence inconnue"))</f>
        <v>Disque à tronçonner Ø125 mm</v>
      </c>
      <c r="F86" s="38" t="s">
        <v>111</v>
      </c>
      <c r="G86" s="38"/>
      <c r="H86" s="38" t="n">
        <v>6</v>
      </c>
      <c r="I86" s="40" t="n">
        <f aca="false">IF(C86="","",IFERROR(INDEX(Listes!$B$3:$B$20,MATCH(C86,Listes!$A$3:$A$20,0)),""))</f>
        <v>-1</v>
      </c>
      <c r="J86" s="40" t="n">
        <f aca="false">IF(OR(H86="",I86=""),0,H86*I86)</f>
        <v>-6</v>
      </c>
      <c r="K86" s="38" t="s">
        <v>111</v>
      </c>
      <c r="L86" s="38" t="s">
        <v>114</v>
      </c>
      <c r="M86" s="41" t="str">
        <f aca="false">IF(D86="","",IF(E86="Référence inconnue","Référence inconnue",IF(I86="","Type inconnu",IF(AND(IFERROR(INDEX(Articles!$I$5:$I$304,MATCH(D86,Articles!$A$5:$A$304,0)),"Aucun")&lt;&gt;"Aucun",G86=""),"Lot manquant",IF(COUNTIF($N$2:$N$5000,N86)&gt;1,"Doublon ?","")))))</f>
        <v/>
      </c>
      <c r="N86" s="6" t="str">
        <f aca="false">IF(D86="","",B86&amp;"/"&amp;C86&amp;"/"&amp;D86&amp;"/"&amp;G86&amp;"/"&amp;H86&amp;"/"&amp;TEXT(A86,"0"))</f>
        <v>BS-2510-1060/Sortie/DT125//6/45952</v>
      </c>
    </row>
    <row r="87" customFormat="false" ht="15" hidden="false" customHeight="false" outlineLevel="0" collapsed="false">
      <c r="A87" s="37" t="n">
        <v>45952</v>
      </c>
      <c r="B87" s="38" t="s">
        <v>187</v>
      </c>
      <c r="C87" s="38" t="s">
        <v>113</v>
      </c>
      <c r="D87" s="38" t="s">
        <v>95</v>
      </c>
      <c r="E87" s="39" t="str">
        <f aca="false">IF(D87="","",IFERROR(INDEX(Articles!$B$5:$B$304,MATCH(D87,Articles!$A$5:$A$304,0)),"Référence inconnue"))</f>
        <v>Gants de manutention taille 9</v>
      </c>
      <c r="F87" s="38" t="s">
        <v>93</v>
      </c>
      <c r="G87" s="38"/>
      <c r="H87" s="38" t="n">
        <v>2</v>
      </c>
      <c r="I87" s="40" t="n">
        <f aca="false">IF(C87="","",IFERROR(INDEX(Listes!$B$3:$B$20,MATCH(C87,Listes!$A$3:$A$20,0)),""))</f>
        <v>-1</v>
      </c>
      <c r="J87" s="40" t="n">
        <f aca="false">IF(OR(H87="",I87=""),0,H87*I87)</f>
        <v>-2</v>
      </c>
      <c r="K87" s="38" t="s">
        <v>93</v>
      </c>
      <c r="L87" s="38" t="s">
        <v>124</v>
      </c>
      <c r="M87" s="41" t="str">
        <f aca="false">IF(D87="","",IF(E87="Référence inconnue","Référence inconnue",IF(I87="","Type inconnu",IF(AND(IFERROR(INDEX(Articles!$I$5:$I$304,MATCH(D87,Articles!$A$5:$A$304,0)),"Aucun")&lt;&gt;"Aucun",G87=""),"Lot manquant",IF(COUNTIF($N$2:$N$5000,N87)&gt;1,"Doublon ?","")))))</f>
        <v/>
      </c>
      <c r="N87" s="6" t="str">
        <f aca="false">IF(D87="","",B87&amp;"/"&amp;C87&amp;"/"&amp;D87&amp;"/"&amp;G87&amp;"/"&amp;H87&amp;"/"&amp;TEXT(A87,"0"))</f>
        <v>BS-2510-1061/Sortie/GA09//2/45952</v>
      </c>
    </row>
    <row r="88" customFormat="false" ht="15" hidden="false" customHeight="false" outlineLevel="0" collapsed="false">
      <c r="A88" s="37" t="n">
        <v>45952</v>
      </c>
      <c r="B88" s="38" t="s">
        <v>188</v>
      </c>
      <c r="C88" s="38" t="s">
        <v>113</v>
      </c>
      <c r="D88" s="38" t="s">
        <v>96</v>
      </c>
      <c r="E88" s="39" t="str">
        <f aca="false">IF(D88="","",IFERROR(INDEX(Articles!$B$5:$B$304,MATCH(D88,Articles!$A$5:$A$304,0)),"Référence inconnue"))</f>
        <v>Film étirable 500 mm</v>
      </c>
      <c r="F88" s="38" t="s">
        <v>93</v>
      </c>
      <c r="G88" s="38"/>
      <c r="H88" s="38" t="n">
        <v>1</v>
      </c>
      <c r="I88" s="40" t="n">
        <f aca="false">IF(C88="","",IFERROR(INDEX(Listes!$B$3:$B$20,MATCH(C88,Listes!$A$3:$A$20,0)),""))</f>
        <v>-1</v>
      </c>
      <c r="J88" s="40" t="n">
        <f aca="false">IF(OR(H88="",I88=""),0,H88*I88)</f>
        <v>-1</v>
      </c>
      <c r="K88" s="38" t="s">
        <v>93</v>
      </c>
      <c r="L88" s="38" t="s">
        <v>121</v>
      </c>
      <c r="M88" s="41" t="str">
        <f aca="false">IF(D88="","",IF(E88="Référence inconnue","Référence inconnue",IF(I88="","Type inconnu",IF(AND(IFERROR(INDEX(Articles!$I$5:$I$304,MATCH(D88,Articles!$A$5:$A$304,0)),"Aucun")&lt;&gt;"Aucun",G88=""),"Lot manquant",IF(COUNTIF($N$2:$N$5000,N88)&gt;1,"Doublon ?","")))))</f>
        <v/>
      </c>
      <c r="N88" s="6" t="str">
        <f aca="false">IF(D88="","",B88&amp;"/"&amp;C88&amp;"/"&amp;D88&amp;"/"&amp;G88&amp;"/"&amp;H88&amp;"/"&amp;TEXT(A88,"0"))</f>
        <v>BS-2510-1062/Sortie/FS500//1/45952</v>
      </c>
    </row>
    <row r="89" customFormat="false" ht="15" hidden="false" customHeight="false" outlineLevel="0" collapsed="false">
      <c r="A89" s="37" t="n">
        <v>45952</v>
      </c>
      <c r="B89" s="38" t="s">
        <v>189</v>
      </c>
      <c r="C89" s="38" t="s">
        <v>113</v>
      </c>
      <c r="D89" s="38" t="s">
        <v>97</v>
      </c>
      <c r="E89" s="39" t="str">
        <f aca="false">IF(D89="","",IFERROR(INDEX(Articles!$B$5:$B$304,MATCH(D89,Articles!$A$5:$A$304,0)),"Référence inconnue"))</f>
        <v>Vis H M8x30 (boîte de 100)</v>
      </c>
      <c r="F89" s="38" t="s">
        <v>93</v>
      </c>
      <c r="G89" s="38"/>
      <c r="H89" s="38" t="n">
        <v>2</v>
      </c>
      <c r="I89" s="40" t="n">
        <f aca="false">IF(C89="","",IFERROR(INDEX(Listes!$B$3:$B$20,MATCH(C89,Listes!$A$3:$A$20,0)),""))</f>
        <v>-1</v>
      </c>
      <c r="J89" s="40" t="n">
        <f aca="false">IF(OR(H89="",I89=""),0,H89*I89)</f>
        <v>-2</v>
      </c>
      <c r="K89" s="38" t="s">
        <v>93</v>
      </c>
      <c r="L89" s="38" t="s">
        <v>114</v>
      </c>
      <c r="M89" s="41" t="str">
        <f aca="false">IF(D89="","",IF(E89="Référence inconnue","Référence inconnue",IF(I89="","Type inconnu",IF(AND(IFERROR(INDEX(Articles!$I$5:$I$304,MATCH(D89,Articles!$A$5:$A$304,0)),"Aucun")&lt;&gt;"Aucun",G89=""),"Lot manquant",IF(COUNTIF($N$2:$N$5000,N89)&gt;1,"Doublon ?","")))))</f>
        <v/>
      </c>
      <c r="N89" s="6" t="str">
        <f aca="false">IF(D89="","",B89&amp;"/"&amp;C89&amp;"/"&amp;D89&amp;"/"&amp;G89&amp;"/"&amp;H89&amp;"/"&amp;TEXT(A89,"0"))</f>
        <v>BS-2510-1063/Sortie/BO830//2/45952</v>
      </c>
    </row>
    <row r="90" customFormat="false" ht="15" hidden="false" customHeight="false" outlineLevel="0" collapsed="false">
      <c r="A90" s="37" t="n">
        <v>45952</v>
      </c>
      <c r="B90" s="38" t="s">
        <v>190</v>
      </c>
      <c r="C90" s="38" t="s">
        <v>113</v>
      </c>
      <c r="D90" s="38" t="s">
        <v>102</v>
      </c>
      <c r="E90" s="39" t="str">
        <f aca="false">IF(D90="","",IFERROR(INDEX(Articles!$B$5:$B$304,MATCH(D90,Articles!$A$5:$A$304,0)),"Référence inconnue"))</f>
        <v>Huile hydraulique HVLP 46 (bidon 20 L)</v>
      </c>
      <c r="F90" s="38" t="s">
        <v>93</v>
      </c>
      <c r="G90" s="38" t="s">
        <v>103</v>
      </c>
      <c r="H90" s="38" t="n">
        <v>1</v>
      </c>
      <c r="I90" s="40" t="n">
        <f aca="false">IF(C90="","",IFERROR(INDEX(Listes!$B$3:$B$20,MATCH(C90,Listes!$A$3:$A$20,0)),""))</f>
        <v>-1</v>
      </c>
      <c r="J90" s="40" t="n">
        <f aca="false">IF(OR(H90="",I90=""),0,H90*I90)</f>
        <v>-1</v>
      </c>
      <c r="K90" s="38" t="s">
        <v>93</v>
      </c>
      <c r="L90" s="38" t="s">
        <v>124</v>
      </c>
      <c r="M90" s="41" t="str">
        <f aca="false">IF(D90="","",IF(E90="Référence inconnue","Référence inconnue",IF(I90="","Type inconnu",IF(AND(IFERROR(INDEX(Articles!$I$5:$I$304,MATCH(D90,Articles!$A$5:$A$304,0)),"Aucun")&lt;&gt;"Aucun",G90=""),"Lot manquant",IF(COUNTIF($N$2:$N$5000,N90)&gt;1,"Doublon ?","")))))</f>
        <v/>
      </c>
      <c r="N90" s="6" t="str">
        <f aca="false">IF(D90="","",B90&amp;"/"&amp;C90&amp;"/"&amp;D90&amp;"/"&amp;G90&amp;"/"&amp;H90&amp;"/"&amp;TEXT(A90,"0"))</f>
        <v>BS-2510-1064/Sortie/HV46/HV-2508-01/1/45952</v>
      </c>
    </row>
    <row r="91" customFormat="false" ht="15" hidden="false" customHeight="false" outlineLevel="0" collapsed="false">
      <c r="A91" s="37" t="n">
        <v>45952</v>
      </c>
      <c r="B91" s="38" t="s">
        <v>190</v>
      </c>
      <c r="C91" s="38" t="s">
        <v>113</v>
      </c>
      <c r="D91" s="38" t="s">
        <v>102</v>
      </c>
      <c r="E91" s="39" t="str">
        <f aca="false">IF(D91="","",IFERROR(INDEX(Articles!$B$5:$B$304,MATCH(D91,Articles!$A$5:$A$304,0)),"Référence inconnue"))</f>
        <v>Huile hydraulique HVLP 46 (bidon 20 L)</v>
      </c>
      <c r="F91" s="38" t="s">
        <v>93</v>
      </c>
      <c r="G91" s="38" t="s">
        <v>104</v>
      </c>
      <c r="H91" s="38" t="n">
        <v>3</v>
      </c>
      <c r="I91" s="40" t="n">
        <f aca="false">IF(C91="","",IFERROR(INDEX(Listes!$B$3:$B$20,MATCH(C91,Listes!$A$3:$A$20,0)),""))</f>
        <v>-1</v>
      </c>
      <c r="J91" s="40" t="n">
        <f aca="false">IF(OR(H91="",I91=""),0,H91*I91)</f>
        <v>-3</v>
      </c>
      <c r="K91" s="38" t="s">
        <v>93</v>
      </c>
      <c r="L91" s="38" t="s">
        <v>124</v>
      </c>
      <c r="M91" s="41" t="str">
        <f aca="false">IF(D91="","",IF(E91="Référence inconnue","Référence inconnue",IF(I91="","Type inconnu",IF(AND(IFERROR(INDEX(Articles!$I$5:$I$304,MATCH(D91,Articles!$A$5:$A$304,0)),"Aucun")&lt;&gt;"Aucun",G91=""),"Lot manquant",IF(COUNTIF($N$2:$N$5000,N91)&gt;1,"Doublon ?","")))))</f>
        <v/>
      </c>
      <c r="N91" s="6" t="str">
        <f aca="false">IF(D91="","",B91&amp;"/"&amp;C91&amp;"/"&amp;D91&amp;"/"&amp;G91&amp;"/"&amp;H91&amp;"/"&amp;TEXT(A91,"0"))</f>
        <v>BS-2510-1064/Sortie/HV46/HV-2509-01/3/45952</v>
      </c>
    </row>
    <row r="92" customFormat="false" ht="15" hidden="false" customHeight="false" outlineLevel="0" collapsed="false">
      <c r="A92" s="37" t="n">
        <v>45953</v>
      </c>
      <c r="B92" s="38" t="s">
        <v>191</v>
      </c>
      <c r="C92" s="38" t="s">
        <v>107</v>
      </c>
      <c r="D92" s="38" t="s">
        <v>92</v>
      </c>
      <c r="E92" s="39" t="str">
        <f aca="false">IF(D92="","",IFERROR(INDEX(Articles!$B$5:$B$304,MATCH(D92,Articles!$A$5:$A$304,0)),"Référence inconnue"))</f>
        <v>Disque à tronçonner Ø125 mm</v>
      </c>
      <c r="F92" s="38" t="s">
        <v>93</v>
      </c>
      <c r="G92" s="38"/>
      <c r="H92" s="38" t="n">
        <v>20</v>
      </c>
      <c r="I92" s="40" t="n">
        <f aca="false">IF(C92="","",IFERROR(INDEX(Listes!$B$3:$B$20,MATCH(C92,Listes!$A$3:$A$20,0)),""))</f>
        <v>-1</v>
      </c>
      <c r="J92" s="40" t="n">
        <f aca="false">IF(OR(H92="",I92=""),0,H92*I92)</f>
        <v>-20</v>
      </c>
      <c r="K92" s="38" t="s">
        <v>93</v>
      </c>
      <c r="L92" s="38" t="s">
        <v>108</v>
      </c>
      <c r="M92" s="41" t="str">
        <f aca="false">IF(D92="","",IF(E92="Référence inconnue","Référence inconnue",IF(I92="","Type inconnu",IF(AND(IFERROR(INDEX(Articles!$I$5:$I$304,MATCH(D92,Articles!$A$5:$A$304,0)),"Aucun")&lt;&gt;"Aucun",G92=""),"Lot manquant",IF(COUNTIF($N$2:$N$5000,N92)&gt;1,"Doublon ?","")))))</f>
        <v/>
      </c>
      <c r="N92" s="6" t="str">
        <f aca="false">IF(D92="","",B92&amp;"/"&amp;C92&amp;"/"&amp;D92&amp;"/"&amp;G92&amp;"/"&amp;H92&amp;"/"&amp;TEXT(A92,"0"))</f>
        <v>TR-2510-007/Transfert sortant/DT125//20/45953</v>
      </c>
    </row>
    <row r="93" customFormat="false" ht="15" hidden="false" customHeight="false" outlineLevel="0" collapsed="false">
      <c r="A93" s="37" t="n">
        <v>45953</v>
      </c>
      <c r="B93" s="38" t="s">
        <v>191</v>
      </c>
      <c r="C93" s="38" t="s">
        <v>110</v>
      </c>
      <c r="D93" s="38" t="s">
        <v>92</v>
      </c>
      <c r="E93" s="39" t="str">
        <f aca="false">IF(D93="","",IFERROR(INDEX(Articles!$B$5:$B$304,MATCH(D93,Articles!$A$5:$A$304,0)),"Référence inconnue"))</f>
        <v>Disque à tronçonner Ø125 mm</v>
      </c>
      <c r="F93" s="38" t="s">
        <v>111</v>
      </c>
      <c r="G93" s="38"/>
      <c r="H93" s="38" t="n">
        <v>20</v>
      </c>
      <c r="I93" s="40" t="n">
        <f aca="false">IF(C93="","",IFERROR(INDEX(Listes!$B$3:$B$20,MATCH(C93,Listes!$A$3:$A$20,0)),""))</f>
        <v>1</v>
      </c>
      <c r="J93" s="40" t="n">
        <f aca="false">IF(OR(H93="",I93=""),0,H93*I93)</f>
        <v>20</v>
      </c>
      <c r="K93" s="38" t="s">
        <v>93</v>
      </c>
      <c r="L93" s="38" t="s">
        <v>108</v>
      </c>
      <c r="M93" s="41" t="str">
        <f aca="false">IF(D93="","",IF(E93="Référence inconnue","Référence inconnue",IF(I93="","Type inconnu",IF(AND(IFERROR(INDEX(Articles!$I$5:$I$304,MATCH(D93,Articles!$A$5:$A$304,0)),"Aucun")&lt;&gt;"Aucun",G93=""),"Lot manquant",IF(COUNTIF($N$2:$N$5000,N93)&gt;1,"Doublon ?","")))))</f>
        <v/>
      </c>
      <c r="N93" s="6" t="str">
        <f aca="false">IF(D93="","",B93&amp;"/"&amp;C93&amp;"/"&amp;D93&amp;"/"&amp;G93&amp;"/"&amp;H93&amp;"/"&amp;TEXT(A93,"0"))</f>
        <v>TR-2510-007/Transfert entrant/DT125//20/45953</v>
      </c>
    </row>
    <row r="94" customFormat="false" ht="15" hidden="false" customHeight="false" outlineLevel="0" collapsed="false">
      <c r="A94" s="37" t="n">
        <v>45953</v>
      </c>
      <c r="B94" s="38" t="s">
        <v>192</v>
      </c>
      <c r="C94" s="38" t="s">
        <v>113</v>
      </c>
      <c r="D94" s="38" t="s">
        <v>92</v>
      </c>
      <c r="E94" s="39" t="str">
        <f aca="false">IF(D94="","",IFERROR(INDEX(Articles!$B$5:$B$304,MATCH(D94,Articles!$A$5:$A$304,0)),"Référence inconnue"))</f>
        <v>Disque à tronçonner Ø125 mm</v>
      </c>
      <c r="F94" s="38" t="s">
        <v>111</v>
      </c>
      <c r="G94" s="38"/>
      <c r="H94" s="38" t="n">
        <v>4</v>
      </c>
      <c r="I94" s="40" t="n">
        <f aca="false">IF(C94="","",IFERROR(INDEX(Listes!$B$3:$B$20,MATCH(C94,Listes!$A$3:$A$20,0)),""))</f>
        <v>-1</v>
      </c>
      <c r="J94" s="40" t="n">
        <f aca="false">IF(OR(H94="",I94=""),0,H94*I94)</f>
        <v>-4</v>
      </c>
      <c r="K94" s="38" t="s">
        <v>111</v>
      </c>
      <c r="L94" s="38" t="s">
        <v>114</v>
      </c>
      <c r="M94" s="41" t="str">
        <f aca="false">IF(D94="","",IF(E94="Référence inconnue","Référence inconnue",IF(I94="","Type inconnu",IF(AND(IFERROR(INDEX(Articles!$I$5:$I$304,MATCH(D94,Articles!$A$5:$A$304,0)),"Aucun")&lt;&gt;"Aucun",G94=""),"Lot manquant",IF(COUNTIF($N$2:$N$5000,N94)&gt;1,"Doublon ?","")))))</f>
        <v/>
      </c>
      <c r="N94" s="6" t="str">
        <f aca="false">IF(D94="","",B94&amp;"/"&amp;C94&amp;"/"&amp;D94&amp;"/"&amp;G94&amp;"/"&amp;H94&amp;"/"&amp;TEXT(A94,"0"))</f>
        <v>BS-2510-1065/Sortie/DT125//4/45953</v>
      </c>
    </row>
    <row r="95" customFormat="false" ht="15" hidden="false" customHeight="false" outlineLevel="0" collapsed="false">
      <c r="A95" s="37" t="n">
        <v>45953</v>
      </c>
      <c r="B95" s="38" t="s">
        <v>193</v>
      </c>
      <c r="C95" s="38" t="s">
        <v>113</v>
      </c>
      <c r="D95" s="38" t="s">
        <v>92</v>
      </c>
      <c r="E95" s="39" t="str">
        <f aca="false">IF(D95="","",IFERROR(INDEX(Articles!$B$5:$B$304,MATCH(D95,Articles!$A$5:$A$304,0)),"Référence inconnue"))</f>
        <v>Disque à tronçonner Ø125 mm</v>
      </c>
      <c r="F95" s="38" t="s">
        <v>111</v>
      </c>
      <c r="G95" s="38"/>
      <c r="H95" s="38" t="n">
        <v>6</v>
      </c>
      <c r="I95" s="40" t="n">
        <f aca="false">IF(C95="","",IFERROR(INDEX(Listes!$B$3:$B$20,MATCH(C95,Listes!$A$3:$A$20,0)),""))</f>
        <v>-1</v>
      </c>
      <c r="J95" s="40" t="n">
        <f aca="false">IF(OR(H95="",I95=""),0,H95*I95)</f>
        <v>-6</v>
      </c>
      <c r="K95" s="38" t="s">
        <v>111</v>
      </c>
      <c r="L95" s="38" t="s">
        <v>114</v>
      </c>
      <c r="M95" s="41" t="str">
        <f aca="false">IF(D95="","",IF(E95="Référence inconnue","Référence inconnue",IF(I95="","Type inconnu",IF(AND(IFERROR(INDEX(Articles!$I$5:$I$304,MATCH(D95,Articles!$A$5:$A$304,0)),"Aucun")&lt;&gt;"Aucun",G95=""),"Lot manquant",IF(COUNTIF($N$2:$N$5000,N95)&gt;1,"Doublon ?","")))))</f>
        <v/>
      </c>
      <c r="N95" s="6" t="str">
        <f aca="false">IF(D95="","",B95&amp;"/"&amp;C95&amp;"/"&amp;D95&amp;"/"&amp;G95&amp;"/"&amp;H95&amp;"/"&amp;TEXT(A95,"0"))</f>
        <v>BS-2510-1066/Sortie/DT125//6/45953</v>
      </c>
    </row>
    <row r="96" customFormat="false" ht="15" hidden="false" customHeight="false" outlineLevel="0" collapsed="false">
      <c r="A96" s="37" t="n">
        <v>45953</v>
      </c>
      <c r="B96" s="38" t="s">
        <v>194</v>
      </c>
      <c r="C96" s="38" t="s">
        <v>113</v>
      </c>
      <c r="D96" s="38" t="s">
        <v>95</v>
      </c>
      <c r="E96" s="39" t="str">
        <f aca="false">IF(D96="","",IFERROR(INDEX(Articles!$B$5:$B$304,MATCH(D96,Articles!$A$5:$A$304,0)),"Référence inconnue"))</f>
        <v>Gants de manutention taille 9</v>
      </c>
      <c r="F96" s="38" t="s">
        <v>93</v>
      </c>
      <c r="G96" s="38"/>
      <c r="H96" s="38" t="n">
        <v>5</v>
      </c>
      <c r="I96" s="40" t="n">
        <f aca="false">IF(C96="","",IFERROR(INDEX(Listes!$B$3:$B$20,MATCH(C96,Listes!$A$3:$A$20,0)),""))</f>
        <v>-1</v>
      </c>
      <c r="J96" s="40" t="n">
        <f aca="false">IF(OR(H96="",I96=""),0,H96*I96)</f>
        <v>-5</v>
      </c>
      <c r="K96" s="38" t="s">
        <v>93</v>
      </c>
      <c r="L96" s="38" t="s">
        <v>124</v>
      </c>
      <c r="M96" s="41" t="str">
        <f aca="false">IF(D96="","",IF(E96="Référence inconnue","Référence inconnue",IF(I96="","Type inconnu",IF(AND(IFERROR(INDEX(Articles!$I$5:$I$304,MATCH(D96,Articles!$A$5:$A$304,0)),"Aucun")&lt;&gt;"Aucun",G96=""),"Lot manquant",IF(COUNTIF($N$2:$N$5000,N96)&gt;1,"Doublon ?","")))))</f>
        <v/>
      </c>
      <c r="N96" s="6" t="str">
        <f aca="false">IF(D96="","",B96&amp;"/"&amp;C96&amp;"/"&amp;D96&amp;"/"&amp;G96&amp;"/"&amp;H96&amp;"/"&amp;TEXT(A96,"0"))</f>
        <v>BS-2510-1067/Sortie/GA09//5/45953</v>
      </c>
    </row>
    <row r="97" customFormat="false" ht="15" hidden="false" customHeight="false" outlineLevel="0" collapsed="false">
      <c r="A97" s="37" t="n">
        <v>45953</v>
      </c>
      <c r="B97" s="38" t="s">
        <v>195</v>
      </c>
      <c r="C97" s="38" t="s">
        <v>113</v>
      </c>
      <c r="D97" s="38" t="s">
        <v>97</v>
      </c>
      <c r="E97" s="39" t="str">
        <f aca="false">IF(D97="","",IFERROR(INDEX(Articles!$B$5:$B$304,MATCH(D97,Articles!$A$5:$A$304,0)),"Référence inconnue"))</f>
        <v>Vis H M8x30 (boîte de 100)</v>
      </c>
      <c r="F97" s="38" t="s">
        <v>93</v>
      </c>
      <c r="G97" s="38"/>
      <c r="H97" s="38" t="n">
        <v>4</v>
      </c>
      <c r="I97" s="40" t="n">
        <f aca="false">IF(C97="","",IFERROR(INDEX(Listes!$B$3:$B$20,MATCH(C97,Listes!$A$3:$A$20,0)),""))</f>
        <v>-1</v>
      </c>
      <c r="J97" s="40" t="n">
        <f aca="false">IF(OR(H97="",I97=""),0,H97*I97)</f>
        <v>-4</v>
      </c>
      <c r="K97" s="38" t="s">
        <v>93</v>
      </c>
      <c r="L97" s="38" t="s">
        <v>114</v>
      </c>
      <c r="M97" s="41" t="str">
        <f aca="false">IF(D97="","",IF(E97="Référence inconnue","Référence inconnue",IF(I97="","Type inconnu",IF(AND(IFERROR(INDEX(Articles!$I$5:$I$304,MATCH(D97,Articles!$A$5:$A$304,0)),"Aucun")&lt;&gt;"Aucun",G97=""),"Lot manquant",IF(COUNTIF($N$2:$N$5000,N97)&gt;1,"Doublon ?","")))))</f>
        <v/>
      </c>
      <c r="N97" s="6" t="str">
        <f aca="false">IF(D97="","",B97&amp;"/"&amp;C97&amp;"/"&amp;D97&amp;"/"&amp;G97&amp;"/"&amp;H97&amp;"/"&amp;TEXT(A97,"0"))</f>
        <v>BS-2510-1068/Sortie/BO830//4/45953</v>
      </c>
    </row>
    <row r="98" customFormat="false" ht="15" hidden="false" customHeight="false" outlineLevel="0" collapsed="false">
      <c r="A98" s="37" t="n">
        <v>45954</v>
      </c>
      <c r="B98" s="38" t="s">
        <v>196</v>
      </c>
      <c r="C98" s="38" t="s">
        <v>113</v>
      </c>
      <c r="D98" s="38" t="s">
        <v>92</v>
      </c>
      <c r="E98" s="39" t="str">
        <f aca="false">IF(D98="","",IFERROR(INDEX(Articles!$B$5:$B$304,MATCH(D98,Articles!$A$5:$A$304,0)),"Référence inconnue"))</f>
        <v>Disque à tronçonner Ø125 mm</v>
      </c>
      <c r="F98" s="38" t="s">
        <v>111</v>
      </c>
      <c r="G98" s="38"/>
      <c r="H98" s="38" t="n">
        <v>8</v>
      </c>
      <c r="I98" s="40" t="n">
        <f aca="false">IF(C98="","",IFERROR(INDEX(Listes!$B$3:$B$20,MATCH(C98,Listes!$A$3:$A$20,0)),""))</f>
        <v>-1</v>
      </c>
      <c r="J98" s="40" t="n">
        <f aca="false">IF(OR(H98="",I98=""),0,H98*I98)</f>
        <v>-8</v>
      </c>
      <c r="K98" s="38" t="s">
        <v>111</v>
      </c>
      <c r="L98" s="38" t="s">
        <v>114</v>
      </c>
      <c r="M98" s="41" t="str">
        <f aca="false">IF(D98="","",IF(E98="Référence inconnue","Référence inconnue",IF(I98="","Type inconnu",IF(AND(IFERROR(INDEX(Articles!$I$5:$I$304,MATCH(D98,Articles!$A$5:$A$304,0)),"Aucun")&lt;&gt;"Aucun",G98=""),"Lot manquant",IF(COUNTIF($N$2:$N$5000,N98)&gt;1,"Doublon ?","")))))</f>
        <v/>
      </c>
      <c r="N98" s="6" t="str">
        <f aca="false">IF(D98="","",B98&amp;"/"&amp;C98&amp;"/"&amp;D98&amp;"/"&amp;G98&amp;"/"&amp;H98&amp;"/"&amp;TEXT(A98,"0"))</f>
        <v>BS-2510-1069/Sortie/DT125//8/45954</v>
      </c>
    </row>
    <row r="99" customFormat="false" ht="15" hidden="false" customHeight="false" outlineLevel="0" collapsed="false">
      <c r="A99" s="37" t="n">
        <v>45954</v>
      </c>
      <c r="B99" s="38" t="s">
        <v>197</v>
      </c>
      <c r="C99" s="38" t="s">
        <v>113</v>
      </c>
      <c r="D99" s="38" t="s">
        <v>95</v>
      </c>
      <c r="E99" s="39" t="str">
        <f aca="false">IF(D99="","",IFERROR(INDEX(Articles!$B$5:$B$304,MATCH(D99,Articles!$A$5:$A$304,0)),"Référence inconnue"))</f>
        <v>Gants de manutention taille 9</v>
      </c>
      <c r="F99" s="38" t="s">
        <v>93</v>
      </c>
      <c r="G99" s="38"/>
      <c r="H99" s="38" t="n">
        <v>8</v>
      </c>
      <c r="I99" s="40" t="n">
        <f aca="false">IF(C99="","",IFERROR(INDEX(Listes!$B$3:$B$20,MATCH(C99,Listes!$A$3:$A$20,0)),""))</f>
        <v>-1</v>
      </c>
      <c r="J99" s="40" t="n">
        <f aca="false">IF(OR(H99="",I99=""),0,H99*I99)</f>
        <v>-8</v>
      </c>
      <c r="K99" s="38" t="s">
        <v>93</v>
      </c>
      <c r="L99" s="38" t="s">
        <v>114</v>
      </c>
      <c r="M99" s="41" t="str">
        <f aca="false">IF(D99="","",IF(E99="Référence inconnue","Référence inconnue",IF(I99="","Type inconnu",IF(AND(IFERROR(INDEX(Articles!$I$5:$I$304,MATCH(D99,Articles!$A$5:$A$304,0)),"Aucun")&lt;&gt;"Aucun",G99=""),"Lot manquant",IF(COUNTIF($N$2:$N$5000,N99)&gt;1,"Doublon ?","")))))</f>
        <v/>
      </c>
      <c r="N99" s="6" t="str">
        <f aca="false">IF(D99="","",B99&amp;"/"&amp;C99&amp;"/"&amp;D99&amp;"/"&amp;G99&amp;"/"&amp;H99&amp;"/"&amp;TEXT(A99,"0"))</f>
        <v>BS-2510-1070/Sortie/GA09//8/45954</v>
      </c>
    </row>
    <row r="100" customFormat="false" ht="15" hidden="false" customHeight="false" outlineLevel="0" collapsed="false">
      <c r="A100" s="37" t="n">
        <v>45954</v>
      </c>
      <c r="B100" s="38" t="s">
        <v>198</v>
      </c>
      <c r="C100" s="38" t="s">
        <v>113</v>
      </c>
      <c r="D100" s="38" t="s">
        <v>96</v>
      </c>
      <c r="E100" s="39" t="str">
        <f aca="false">IF(D100="","",IFERROR(INDEX(Articles!$B$5:$B$304,MATCH(D100,Articles!$A$5:$A$304,0)),"Référence inconnue"))</f>
        <v>Film étirable 500 mm</v>
      </c>
      <c r="F100" s="38" t="s">
        <v>93</v>
      </c>
      <c r="G100" s="38"/>
      <c r="H100" s="38" t="n">
        <v>2</v>
      </c>
      <c r="I100" s="40" t="n">
        <f aca="false">IF(C100="","",IFERROR(INDEX(Listes!$B$3:$B$20,MATCH(C100,Listes!$A$3:$A$20,0)),""))</f>
        <v>-1</v>
      </c>
      <c r="J100" s="40" t="n">
        <f aca="false">IF(OR(H100="",I100=""),0,H100*I100)</f>
        <v>-2</v>
      </c>
      <c r="K100" s="38" t="s">
        <v>93</v>
      </c>
      <c r="L100" s="38" t="s">
        <v>121</v>
      </c>
      <c r="M100" s="41" t="str">
        <f aca="false">IF(D100="","",IF(E100="Référence inconnue","Référence inconnue",IF(I100="","Type inconnu",IF(AND(IFERROR(INDEX(Articles!$I$5:$I$304,MATCH(D100,Articles!$A$5:$A$304,0)),"Aucun")&lt;&gt;"Aucun",G100=""),"Lot manquant",IF(COUNTIF($N$2:$N$5000,N100)&gt;1,"Doublon ?","")))))</f>
        <v/>
      </c>
      <c r="N100" s="6" t="str">
        <f aca="false">IF(D100="","",B100&amp;"/"&amp;C100&amp;"/"&amp;D100&amp;"/"&amp;G100&amp;"/"&amp;H100&amp;"/"&amp;TEXT(A100,"0"))</f>
        <v>BS-2510-1071/Sortie/FS500//2/45954</v>
      </c>
    </row>
    <row r="101" customFormat="false" ht="15" hidden="false" customHeight="false" outlineLevel="0" collapsed="false">
      <c r="A101" s="37" t="n">
        <v>45954</v>
      </c>
      <c r="B101" s="38" t="s">
        <v>199</v>
      </c>
      <c r="C101" s="38" t="s">
        <v>113</v>
      </c>
      <c r="D101" s="38" t="s">
        <v>97</v>
      </c>
      <c r="E101" s="39" t="str">
        <f aca="false">IF(D101="","",IFERROR(INDEX(Articles!$B$5:$B$304,MATCH(D101,Articles!$A$5:$A$304,0)),"Référence inconnue"))</f>
        <v>Vis H M8x30 (boîte de 100)</v>
      </c>
      <c r="F101" s="38" t="s">
        <v>93</v>
      </c>
      <c r="G101" s="38"/>
      <c r="H101" s="38" t="n">
        <v>4</v>
      </c>
      <c r="I101" s="40" t="n">
        <f aca="false">IF(C101="","",IFERROR(INDEX(Listes!$B$3:$B$20,MATCH(C101,Listes!$A$3:$A$20,0)),""))</f>
        <v>-1</v>
      </c>
      <c r="J101" s="40" t="n">
        <f aca="false">IF(OR(H101="",I101=""),0,H101*I101)</f>
        <v>-4</v>
      </c>
      <c r="K101" s="38" t="s">
        <v>93</v>
      </c>
      <c r="L101" s="38" t="s">
        <v>114</v>
      </c>
      <c r="M101" s="41" t="str">
        <f aca="false">IF(D101="","",IF(E101="Référence inconnue","Référence inconnue",IF(I101="","Type inconnu",IF(AND(IFERROR(INDEX(Articles!$I$5:$I$304,MATCH(D101,Articles!$A$5:$A$304,0)),"Aucun")&lt;&gt;"Aucun",G101=""),"Lot manquant",IF(COUNTIF($N$2:$N$5000,N101)&gt;1,"Doublon ?","")))))</f>
        <v/>
      </c>
      <c r="N101" s="6" t="str">
        <f aca="false">IF(D101="","",B101&amp;"/"&amp;C101&amp;"/"&amp;D101&amp;"/"&amp;G101&amp;"/"&amp;H101&amp;"/"&amp;TEXT(A101,"0"))</f>
        <v>BS-2510-1072/Sortie/BO830//4/45954</v>
      </c>
    </row>
    <row r="102" customFormat="false" ht="15" hidden="false" customHeight="false" outlineLevel="0" collapsed="false">
      <c r="A102" s="37" t="n">
        <v>45954</v>
      </c>
      <c r="B102" s="38" t="s">
        <v>200</v>
      </c>
      <c r="C102" s="38" t="s">
        <v>113</v>
      </c>
      <c r="D102" s="38" t="s">
        <v>102</v>
      </c>
      <c r="E102" s="39" t="str">
        <f aca="false">IF(D102="","",IFERROR(INDEX(Articles!$B$5:$B$304,MATCH(D102,Articles!$A$5:$A$304,0)),"Référence inconnue"))</f>
        <v>Huile hydraulique HVLP 46 (bidon 20 L)</v>
      </c>
      <c r="F102" s="38" t="s">
        <v>93</v>
      </c>
      <c r="G102" s="38" t="s">
        <v>104</v>
      </c>
      <c r="H102" s="38" t="n">
        <v>1</v>
      </c>
      <c r="I102" s="40" t="n">
        <f aca="false">IF(C102="","",IFERROR(INDEX(Listes!$B$3:$B$20,MATCH(C102,Listes!$A$3:$A$20,0)),""))</f>
        <v>-1</v>
      </c>
      <c r="J102" s="40" t="n">
        <f aca="false">IF(OR(H102="",I102=""),0,H102*I102)</f>
        <v>-1</v>
      </c>
      <c r="K102" s="38" t="s">
        <v>93</v>
      </c>
      <c r="L102" s="38" t="s">
        <v>124</v>
      </c>
      <c r="M102" s="41" t="str">
        <f aca="false">IF(D102="","",IF(E102="Référence inconnue","Référence inconnue",IF(I102="","Type inconnu",IF(AND(IFERROR(INDEX(Articles!$I$5:$I$304,MATCH(D102,Articles!$A$5:$A$304,0)),"Aucun")&lt;&gt;"Aucun",G102=""),"Lot manquant",IF(COUNTIF($N$2:$N$5000,N102)&gt;1,"Doublon ?","")))))</f>
        <v/>
      </c>
      <c r="N102" s="6" t="str">
        <f aca="false">IF(D102="","",B102&amp;"/"&amp;C102&amp;"/"&amp;D102&amp;"/"&amp;G102&amp;"/"&amp;H102&amp;"/"&amp;TEXT(A102,"0"))</f>
        <v>BS-2510-1073/Sortie/HV46/HV-2509-01/1/45954</v>
      </c>
    </row>
    <row r="103" customFormat="false" ht="15" hidden="false" customHeight="false" outlineLevel="0" collapsed="false">
      <c r="A103" s="37" t="n">
        <v>45957</v>
      </c>
      <c r="B103" s="38" t="s">
        <v>201</v>
      </c>
      <c r="C103" s="38" t="s">
        <v>107</v>
      </c>
      <c r="D103" s="38" t="s">
        <v>92</v>
      </c>
      <c r="E103" s="39" t="str">
        <f aca="false">IF(D103="","",IFERROR(INDEX(Articles!$B$5:$B$304,MATCH(D103,Articles!$A$5:$A$304,0)),"Référence inconnue"))</f>
        <v>Disque à tronçonner Ø125 mm</v>
      </c>
      <c r="F103" s="38" t="s">
        <v>93</v>
      </c>
      <c r="G103" s="38"/>
      <c r="H103" s="38" t="n">
        <v>20</v>
      </c>
      <c r="I103" s="40" t="n">
        <f aca="false">IF(C103="","",IFERROR(INDEX(Listes!$B$3:$B$20,MATCH(C103,Listes!$A$3:$A$20,0)),""))</f>
        <v>-1</v>
      </c>
      <c r="J103" s="40" t="n">
        <f aca="false">IF(OR(H103="",I103=""),0,H103*I103)</f>
        <v>-20</v>
      </c>
      <c r="K103" s="38" t="s">
        <v>93</v>
      </c>
      <c r="L103" s="38" t="s">
        <v>108</v>
      </c>
      <c r="M103" s="41" t="str">
        <f aca="false">IF(D103="","",IF(E103="Référence inconnue","Référence inconnue",IF(I103="","Type inconnu",IF(AND(IFERROR(INDEX(Articles!$I$5:$I$304,MATCH(D103,Articles!$A$5:$A$304,0)),"Aucun")&lt;&gt;"Aucun",G103=""),"Lot manquant",IF(COUNTIF($N$2:$N$5000,N103)&gt;1,"Doublon ?","")))))</f>
        <v/>
      </c>
      <c r="N103" s="6" t="str">
        <f aca="false">IF(D103="","",B103&amp;"/"&amp;C103&amp;"/"&amp;D103&amp;"/"&amp;G103&amp;"/"&amp;H103&amp;"/"&amp;TEXT(A103,"0"))</f>
        <v>TR-2510-008/Transfert sortant/DT125//20/45957</v>
      </c>
    </row>
    <row r="104" customFormat="false" ht="15" hidden="false" customHeight="false" outlineLevel="0" collapsed="false">
      <c r="A104" s="37" t="n">
        <v>45957</v>
      </c>
      <c r="B104" s="38" t="s">
        <v>201</v>
      </c>
      <c r="C104" s="38" t="s">
        <v>110</v>
      </c>
      <c r="D104" s="38" t="s">
        <v>92</v>
      </c>
      <c r="E104" s="39" t="str">
        <f aca="false">IF(D104="","",IFERROR(INDEX(Articles!$B$5:$B$304,MATCH(D104,Articles!$A$5:$A$304,0)),"Référence inconnue"))</f>
        <v>Disque à tronçonner Ø125 mm</v>
      </c>
      <c r="F104" s="38" t="s">
        <v>111</v>
      </c>
      <c r="G104" s="38"/>
      <c r="H104" s="38" t="n">
        <v>20</v>
      </c>
      <c r="I104" s="40" t="n">
        <f aca="false">IF(C104="","",IFERROR(INDEX(Listes!$B$3:$B$20,MATCH(C104,Listes!$A$3:$A$20,0)),""))</f>
        <v>1</v>
      </c>
      <c r="J104" s="40" t="n">
        <f aca="false">IF(OR(H104="",I104=""),0,H104*I104)</f>
        <v>20</v>
      </c>
      <c r="K104" s="38" t="s">
        <v>93</v>
      </c>
      <c r="L104" s="38" t="s">
        <v>108</v>
      </c>
      <c r="M104" s="41" t="str">
        <f aca="false">IF(D104="","",IF(E104="Référence inconnue","Référence inconnue",IF(I104="","Type inconnu",IF(AND(IFERROR(INDEX(Articles!$I$5:$I$304,MATCH(D104,Articles!$A$5:$A$304,0)),"Aucun")&lt;&gt;"Aucun",G104=""),"Lot manquant",IF(COUNTIF($N$2:$N$5000,N104)&gt;1,"Doublon ?","")))))</f>
        <v/>
      </c>
      <c r="N104" s="6" t="str">
        <f aca="false">IF(D104="","",B104&amp;"/"&amp;C104&amp;"/"&amp;D104&amp;"/"&amp;G104&amp;"/"&amp;H104&amp;"/"&amp;TEXT(A104,"0"))</f>
        <v>TR-2510-008/Transfert entrant/DT125//20/45957</v>
      </c>
    </row>
    <row r="105" customFormat="false" ht="15" hidden="false" customHeight="false" outlineLevel="0" collapsed="false">
      <c r="A105" s="37" t="n">
        <v>45957</v>
      </c>
      <c r="B105" s="38" t="s">
        <v>202</v>
      </c>
      <c r="C105" s="38" t="s">
        <v>113</v>
      </c>
      <c r="D105" s="38" t="s">
        <v>92</v>
      </c>
      <c r="E105" s="39" t="str">
        <f aca="false">IF(D105="","",IFERROR(INDEX(Articles!$B$5:$B$304,MATCH(D105,Articles!$A$5:$A$304,0)),"Référence inconnue"))</f>
        <v>Disque à tronçonner Ø125 mm</v>
      </c>
      <c r="F105" s="38" t="s">
        <v>111</v>
      </c>
      <c r="G105" s="38"/>
      <c r="H105" s="38" t="n">
        <v>8</v>
      </c>
      <c r="I105" s="40" t="n">
        <f aca="false">IF(C105="","",IFERROR(INDEX(Listes!$B$3:$B$20,MATCH(C105,Listes!$A$3:$A$20,0)),""))</f>
        <v>-1</v>
      </c>
      <c r="J105" s="40" t="n">
        <f aca="false">IF(OR(H105="",I105=""),0,H105*I105)</f>
        <v>-8</v>
      </c>
      <c r="K105" s="38" t="s">
        <v>111</v>
      </c>
      <c r="L105" s="38" t="s">
        <v>114</v>
      </c>
      <c r="M105" s="41" t="str">
        <f aca="false">IF(D105="","",IF(E105="Référence inconnue","Référence inconnue",IF(I105="","Type inconnu",IF(AND(IFERROR(INDEX(Articles!$I$5:$I$304,MATCH(D105,Articles!$A$5:$A$304,0)),"Aucun")&lt;&gt;"Aucun",G105=""),"Lot manquant",IF(COUNTIF($N$2:$N$5000,N105)&gt;1,"Doublon ?","")))))</f>
        <v/>
      </c>
      <c r="N105" s="6" t="str">
        <f aca="false">IF(D105="","",B105&amp;"/"&amp;C105&amp;"/"&amp;D105&amp;"/"&amp;G105&amp;"/"&amp;H105&amp;"/"&amp;TEXT(A105,"0"))</f>
        <v>BS-2510-1074/Sortie/DT125//8/45957</v>
      </c>
    </row>
    <row r="106" customFormat="false" ht="15" hidden="false" customHeight="false" outlineLevel="0" collapsed="false">
      <c r="A106" s="37" t="n">
        <v>45957</v>
      </c>
      <c r="B106" s="38" t="s">
        <v>203</v>
      </c>
      <c r="C106" s="38" t="s">
        <v>113</v>
      </c>
      <c r="D106" s="38" t="s">
        <v>92</v>
      </c>
      <c r="E106" s="39" t="str">
        <f aca="false">IF(D106="","",IFERROR(INDEX(Articles!$B$5:$B$304,MATCH(D106,Articles!$A$5:$A$304,0)),"Référence inconnue"))</f>
        <v>Disque à tronçonner Ø125 mm</v>
      </c>
      <c r="F106" s="38" t="s">
        <v>111</v>
      </c>
      <c r="G106" s="38"/>
      <c r="H106" s="38" t="n">
        <v>3</v>
      </c>
      <c r="I106" s="40" t="n">
        <f aca="false">IF(C106="","",IFERROR(INDEX(Listes!$B$3:$B$20,MATCH(C106,Listes!$A$3:$A$20,0)),""))</f>
        <v>-1</v>
      </c>
      <c r="J106" s="40" t="n">
        <f aca="false">IF(OR(H106="",I106=""),0,H106*I106)</f>
        <v>-3</v>
      </c>
      <c r="K106" s="38" t="s">
        <v>111</v>
      </c>
      <c r="L106" s="38" t="s">
        <v>114</v>
      </c>
      <c r="M106" s="41" t="str">
        <f aca="false">IF(D106="","",IF(E106="Référence inconnue","Référence inconnue",IF(I106="","Type inconnu",IF(AND(IFERROR(INDEX(Articles!$I$5:$I$304,MATCH(D106,Articles!$A$5:$A$304,0)),"Aucun")&lt;&gt;"Aucun",G106=""),"Lot manquant",IF(COUNTIF($N$2:$N$5000,N106)&gt;1,"Doublon ?","")))))</f>
        <v/>
      </c>
      <c r="N106" s="6" t="str">
        <f aca="false">IF(D106="","",B106&amp;"/"&amp;C106&amp;"/"&amp;D106&amp;"/"&amp;G106&amp;"/"&amp;H106&amp;"/"&amp;TEXT(A106,"0"))</f>
        <v>BS-2510-1075/Sortie/DT125//3/45957</v>
      </c>
    </row>
    <row r="107" customFormat="false" ht="15" hidden="false" customHeight="false" outlineLevel="0" collapsed="false">
      <c r="A107" s="37" t="n">
        <v>45957</v>
      </c>
      <c r="B107" s="38" t="s">
        <v>204</v>
      </c>
      <c r="C107" s="38" t="s">
        <v>113</v>
      </c>
      <c r="D107" s="38" t="s">
        <v>92</v>
      </c>
      <c r="E107" s="39" t="str">
        <f aca="false">IF(D107="","",IFERROR(INDEX(Articles!$B$5:$B$304,MATCH(D107,Articles!$A$5:$A$304,0)),"Référence inconnue"))</f>
        <v>Disque à tronçonner Ø125 mm</v>
      </c>
      <c r="F107" s="38" t="s">
        <v>111</v>
      </c>
      <c r="G107" s="38"/>
      <c r="H107" s="38" t="n">
        <v>8</v>
      </c>
      <c r="I107" s="40" t="n">
        <f aca="false">IF(C107="","",IFERROR(INDEX(Listes!$B$3:$B$20,MATCH(C107,Listes!$A$3:$A$20,0)),""))</f>
        <v>-1</v>
      </c>
      <c r="J107" s="40" t="n">
        <f aca="false">IF(OR(H107="",I107=""),0,H107*I107)</f>
        <v>-8</v>
      </c>
      <c r="K107" s="38" t="s">
        <v>111</v>
      </c>
      <c r="L107" s="38" t="s">
        <v>114</v>
      </c>
      <c r="M107" s="41" t="str">
        <f aca="false">IF(D107="","",IF(E107="Référence inconnue","Référence inconnue",IF(I107="","Type inconnu",IF(AND(IFERROR(INDEX(Articles!$I$5:$I$304,MATCH(D107,Articles!$A$5:$A$304,0)),"Aucun")&lt;&gt;"Aucun",G107=""),"Lot manquant",IF(COUNTIF($N$2:$N$5000,N107)&gt;1,"Doublon ?","")))))</f>
        <v/>
      </c>
      <c r="N107" s="6" t="str">
        <f aca="false">IF(D107="","",B107&amp;"/"&amp;C107&amp;"/"&amp;D107&amp;"/"&amp;G107&amp;"/"&amp;H107&amp;"/"&amp;TEXT(A107,"0"))</f>
        <v>BS-2510-1076/Sortie/DT125//8/45957</v>
      </c>
    </row>
    <row r="108" customFormat="false" ht="15" hidden="false" customHeight="false" outlineLevel="0" collapsed="false">
      <c r="A108" s="37" t="n">
        <v>45957</v>
      </c>
      <c r="B108" s="38" t="s">
        <v>205</v>
      </c>
      <c r="C108" s="38" t="s">
        <v>113</v>
      </c>
      <c r="D108" s="38" t="s">
        <v>95</v>
      </c>
      <c r="E108" s="39" t="str">
        <f aca="false">IF(D108="","",IFERROR(INDEX(Articles!$B$5:$B$304,MATCH(D108,Articles!$A$5:$A$304,0)),"Référence inconnue"))</f>
        <v>Gants de manutention taille 9</v>
      </c>
      <c r="F108" s="38" t="s">
        <v>93</v>
      </c>
      <c r="G108" s="38"/>
      <c r="H108" s="38" t="n">
        <v>6</v>
      </c>
      <c r="I108" s="40" t="n">
        <f aca="false">IF(C108="","",IFERROR(INDEX(Listes!$B$3:$B$20,MATCH(C108,Listes!$A$3:$A$20,0)),""))</f>
        <v>-1</v>
      </c>
      <c r="J108" s="40" t="n">
        <f aca="false">IF(OR(H108="",I108=""),0,H108*I108)</f>
        <v>-6</v>
      </c>
      <c r="K108" s="38" t="s">
        <v>93</v>
      </c>
      <c r="L108" s="38" t="s">
        <v>114</v>
      </c>
      <c r="M108" s="41" t="str">
        <f aca="false">IF(D108="","",IF(E108="Référence inconnue","Référence inconnue",IF(I108="","Type inconnu",IF(AND(IFERROR(INDEX(Articles!$I$5:$I$304,MATCH(D108,Articles!$A$5:$A$304,0)),"Aucun")&lt;&gt;"Aucun",G108=""),"Lot manquant",IF(COUNTIF($N$2:$N$5000,N108)&gt;1,"Doublon ?","")))))</f>
        <v/>
      </c>
      <c r="N108" s="6" t="str">
        <f aca="false">IF(D108="","",B108&amp;"/"&amp;C108&amp;"/"&amp;D108&amp;"/"&amp;G108&amp;"/"&amp;H108&amp;"/"&amp;TEXT(A108,"0"))</f>
        <v>BS-2510-1077/Sortie/GA09//6/45957</v>
      </c>
    </row>
    <row r="109" customFormat="false" ht="15" hidden="false" customHeight="false" outlineLevel="0" collapsed="false">
      <c r="A109" s="37" t="n">
        <v>45957</v>
      </c>
      <c r="B109" s="38" t="s">
        <v>206</v>
      </c>
      <c r="C109" s="38" t="s">
        <v>113</v>
      </c>
      <c r="D109" s="38" t="s">
        <v>96</v>
      </c>
      <c r="E109" s="39" t="str">
        <f aca="false">IF(D109="","",IFERROR(INDEX(Articles!$B$5:$B$304,MATCH(D109,Articles!$A$5:$A$304,0)),"Référence inconnue"))</f>
        <v>Film étirable 500 mm</v>
      </c>
      <c r="F109" s="38" t="s">
        <v>93</v>
      </c>
      <c r="G109" s="38"/>
      <c r="H109" s="38" t="n">
        <v>3</v>
      </c>
      <c r="I109" s="40" t="n">
        <f aca="false">IF(C109="","",IFERROR(INDEX(Listes!$B$3:$B$20,MATCH(C109,Listes!$A$3:$A$20,0)),""))</f>
        <v>-1</v>
      </c>
      <c r="J109" s="40" t="n">
        <f aca="false">IF(OR(H109="",I109=""),0,H109*I109)</f>
        <v>-3</v>
      </c>
      <c r="K109" s="38" t="s">
        <v>93</v>
      </c>
      <c r="L109" s="38" t="s">
        <v>121</v>
      </c>
      <c r="M109" s="41" t="str">
        <f aca="false">IF(D109="","",IF(E109="Référence inconnue","Référence inconnue",IF(I109="","Type inconnu",IF(AND(IFERROR(INDEX(Articles!$I$5:$I$304,MATCH(D109,Articles!$A$5:$A$304,0)),"Aucun")&lt;&gt;"Aucun",G109=""),"Lot manquant",IF(COUNTIF($N$2:$N$5000,N109)&gt;1,"Doublon ?","")))))</f>
        <v/>
      </c>
      <c r="N109" s="6" t="str">
        <f aca="false">IF(D109="","",B109&amp;"/"&amp;C109&amp;"/"&amp;D109&amp;"/"&amp;G109&amp;"/"&amp;H109&amp;"/"&amp;TEXT(A109,"0"))</f>
        <v>BS-2510-1078/Sortie/FS500//3/45957</v>
      </c>
    </row>
    <row r="110" customFormat="false" ht="15" hidden="false" customHeight="false" outlineLevel="0" collapsed="false">
      <c r="A110" s="37" t="n">
        <v>45957</v>
      </c>
      <c r="B110" s="38" t="s">
        <v>207</v>
      </c>
      <c r="C110" s="38" t="s">
        <v>113</v>
      </c>
      <c r="D110" s="38" t="s">
        <v>97</v>
      </c>
      <c r="E110" s="39" t="str">
        <f aca="false">IF(D110="","",IFERROR(INDEX(Articles!$B$5:$B$304,MATCH(D110,Articles!$A$5:$A$304,0)),"Référence inconnue"))</f>
        <v>Vis H M8x30 (boîte de 100)</v>
      </c>
      <c r="F110" s="38" t="s">
        <v>93</v>
      </c>
      <c r="G110" s="38"/>
      <c r="H110" s="38" t="n">
        <v>3</v>
      </c>
      <c r="I110" s="40" t="n">
        <f aca="false">IF(C110="","",IFERROR(INDEX(Listes!$B$3:$B$20,MATCH(C110,Listes!$A$3:$A$20,0)),""))</f>
        <v>-1</v>
      </c>
      <c r="J110" s="40" t="n">
        <f aca="false">IF(OR(H110="",I110=""),0,H110*I110)</f>
        <v>-3</v>
      </c>
      <c r="K110" s="38" t="s">
        <v>93</v>
      </c>
      <c r="L110" s="38" t="s">
        <v>114</v>
      </c>
      <c r="M110" s="41" t="str">
        <f aca="false">IF(D110="","",IF(E110="Référence inconnue","Référence inconnue",IF(I110="","Type inconnu",IF(AND(IFERROR(INDEX(Articles!$I$5:$I$304,MATCH(D110,Articles!$A$5:$A$304,0)),"Aucun")&lt;&gt;"Aucun",G110=""),"Lot manquant",IF(COUNTIF($N$2:$N$5000,N110)&gt;1,"Doublon ?","")))))</f>
        <v/>
      </c>
      <c r="N110" s="6" t="str">
        <f aca="false">IF(D110="","",B110&amp;"/"&amp;C110&amp;"/"&amp;D110&amp;"/"&amp;G110&amp;"/"&amp;H110&amp;"/"&amp;TEXT(A110,"0"))</f>
        <v>BS-2510-1079/Sortie/BO830//3/45957</v>
      </c>
    </row>
    <row r="111" customFormat="false" ht="15" hidden="false" customHeight="false" outlineLevel="0" collapsed="false">
      <c r="A111" s="37" t="n">
        <v>45957</v>
      </c>
      <c r="B111" s="38" t="s">
        <v>208</v>
      </c>
      <c r="C111" s="38" t="s">
        <v>113</v>
      </c>
      <c r="D111" s="38" t="s">
        <v>98</v>
      </c>
      <c r="E111" s="39" t="str">
        <f aca="false">IF(D111="","",IFERROR(INDEX(Articles!$B$5:$B$304,MATCH(D111,Articles!$A$5:$A$304,0)),"Référence inconnue"))</f>
        <v>Roulement 6204-2RS</v>
      </c>
      <c r="F111" s="38" t="s">
        <v>93</v>
      </c>
      <c r="G111" s="38"/>
      <c r="H111" s="38" t="n">
        <v>4</v>
      </c>
      <c r="I111" s="40" t="n">
        <f aca="false">IF(C111="","",IFERROR(INDEX(Listes!$B$3:$B$20,MATCH(C111,Listes!$A$3:$A$20,0)),""))</f>
        <v>-1</v>
      </c>
      <c r="J111" s="40" t="n">
        <f aca="false">IF(OR(H111="",I111=""),0,H111*I111)</f>
        <v>-4</v>
      </c>
      <c r="K111" s="38" t="s">
        <v>93</v>
      </c>
      <c r="L111" s="38" t="s">
        <v>124</v>
      </c>
      <c r="M111" s="41" t="str">
        <f aca="false">IF(D111="","",IF(E111="Référence inconnue","Référence inconnue",IF(I111="","Type inconnu",IF(AND(IFERROR(INDEX(Articles!$I$5:$I$304,MATCH(D111,Articles!$A$5:$A$304,0)),"Aucun")&lt;&gt;"Aucun",G111=""),"Lot manquant",IF(COUNTIF($N$2:$N$5000,N111)&gt;1,"Doublon ?","")))))</f>
        <v/>
      </c>
      <c r="N111" s="6" t="str">
        <f aca="false">IF(D111="","",B111&amp;"/"&amp;C111&amp;"/"&amp;D111&amp;"/"&amp;G111&amp;"/"&amp;H111&amp;"/"&amp;TEXT(A111,"0"))</f>
        <v>BS-2510-1080/Sortie/RL6204//4/45957</v>
      </c>
    </row>
    <row r="112" customFormat="false" ht="15" hidden="false" customHeight="false" outlineLevel="0" collapsed="false">
      <c r="A112" s="37" t="n">
        <v>45958</v>
      </c>
      <c r="B112" s="38" t="s">
        <v>209</v>
      </c>
      <c r="C112" s="38" t="s">
        <v>107</v>
      </c>
      <c r="D112" s="38" t="s">
        <v>92</v>
      </c>
      <c r="E112" s="39" t="str">
        <f aca="false">IF(D112="","",IFERROR(INDEX(Articles!$B$5:$B$304,MATCH(D112,Articles!$A$5:$A$304,0)),"Référence inconnue"))</f>
        <v>Disque à tronçonner Ø125 mm</v>
      </c>
      <c r="F112" s="38" t="s">
        <v>93</v>
      </c>
      <c r="G112" s="38"/>
      <c r="H112" s="38" t="n">
        <v>20</v>
      </c>
      <c r="I112" s="40" t="n">
        <f aca="false">IF(C112="","",IFERROR(INDEX(Listes!$B$3:$B$20,MATCH(C112,Listes!$A$3:$A$20,0)),""))</f>
        <v>-1</v>
      </c>
      <c r="J112" s="40" t="n">
        <f aca="false">IF(OR(H112="",I112=""),0,H112*I112)</f>
        <v>-20</v>
      </c>
      <c r="K112" s="38" t="s">
        <v>93</v>
      </c>
      <c r="L112" s="38" t="s">
        <v>108</v>
      </c>
      <c r="M112" s="41" t="str">
        <f aca="false">IF(D112="","",IF(E112="Référence inconnue","Référence inconnue",IF(I112="","Type inconnu",IF(AND(IFERROR(INDEX(Articles!$I$5:$I$304,MATCH(D112,Articles!$A$5:$A$304,0)),"Aucun")&lt;&gt;"Aucun",G112=""),"Lot manquant",IF(COUNTIF($N$2:$N$5000,N112)&gt;1,"Doublon ?","")))))</f>
        <v/>
      </c>
      <c r="N112" s="6" t="str">
        <f aca="false">IF(D112="","",B112&amp;"/"&amp;C112&amp;"/"&amp;D112&amp;"/"&amp;G112&amp;"/"&amp;H112&amp;"/"&amp;TEXT(A112,"0"))</f>
        <v>TR-2510-009/Transfert sortant/DT125//20/45958</v>
      </c>
    </row>
    <row r="113" customFormat="false" ht="15" hidden="false" customHeight="false" outlineLevel="0" collapsed="false">
      <c r="A113" s="37" t="n">
        <v>45958</v>
      </c>
      <c r="B113" s="38" t="s">
        <v>209</v>
      </c>
      <c r="C113" s="38" t="s">
        <v>110</v>
      </c>
      <c r="D113" s="38" t="s">
        <v>92</v>
      </c>
      <c r="E113" s="39" t="str">
        <f aca="false">IF(D113="","",IFERROR(INDEX(Articles!$B$5:$B$304,MATCH(D113,Articles!$A$5:$A$304,0)),"Référence inconnue"))</f>
        <v>Disque à tronçonner Ø125 mm</v>
      </c>
      <c r="F113" s="38" t="s">
        <v>111</v>
      </c>
      <c r="G113" s="38"/>
      <c r="H113" s="38" t="n">
        <v>20</v>
      </c>
      <c r="I113" s="40" t="n">
        <f aca="false">IF(C113="","",IFERROR(INDEX(Listes!$B$3:$B$20,MATCH(C113,Listes!$A$3:$A$20,0)),""))</f>
        <v>1</v>
      </c>
      <c r="J113" s="40" t="n">
        <f aca="false">IF(OR(H113="",I113=""),0,H113*I113)</f>
        <v>20</v>
      </c>
      <c r="K113" s="38" t="s">
        <v>93</v>
      </c>
      <c r="L113" s="38" t="s">
        <v>108</v>
      </c>
      <c r="M113" s="41" t="str">
        <f aca="false">IF(D113="","",IF(E113="Référence inconnue","Référence inconnue",IF(I113="","Type inconnu",IF(AND(IFERROR(INDEX(Articles!$I$5:$I$304,MATCH(D113,Articles!$A$5:$A$304,0)),"Aucun")&lt;&gt;"Aucun",G113=""),"Lot manquant",IF(COUNTIF($N$2:$N$5000,N113)&gt;1,"Doublon ?","")))))</f>
        <v/>
      </c>
      <c r="N113" s="6" t="str">
        <f aca="false">IF(D113="","",B113&amp;"/"&amp;C113&amp;"/"&amp;D113&amp;"/"&amp;G113&amp;"/"&amp;H113&amp;"/"&amp;TEXT(A113,"0"))</f>
        <v>TR-2510-009/Transfert entrant/DT125//20/45958</v>
      </c>
    </row>
    <row r="114" customFormat="false" ht="15" hidden="false" customHeight="false" outlineLevel="0" collapsed="false">
      <c r="A114" s="37" t="n">
        <v>45958</v>
      </c>
      <c r="B114" s="38" t="s">
        <v>210</v>
      </c>
      <c r="C114" s="38" t="s">
        <v>113</v>
      </c>
      <c r="D114" s="38" t="s">
        <v>95</v>
      </c>
      <c r="E114" s="39" t="str">
        <f aca="false">IF(D114="","",IFERROR(INDEX(Articles!$B$5:$B$304,MATCH(D114,Articles!$A$5:$A$304,0)),"Référence inconnue"))</f>
        <v>Gants de manutention taille 9</v>
      </c>
      <c r="F114" s="38" t="s">
        <v>93</v>
      </c>
      <c r="G114" s="38"/>
      <c r="H114" s="38" t="n">
        <v>5</v>
      </c>
      <c r="I114" s="40" t="n">
        <f aca="false">IF(C114="","",IFERROR(INDEX(Listes!$B$3:$B$20,MATCH(C114,Listes!$A$3:$A$20,0)),""))</f>
        <v>-1</v>
      </c>
      <c r="J114" s="40" t="n">
        <f aca="false">IF(OR(H114="",I114=""),0,H114*I114)</f>
        <v>-5</v>
      </c>
      <c r="K114" s="38" t="s">
        <v>93</v>
      </c>
      <c r="L114" s="38" t="s">
        <v>114</v>
      </c>
      <c r="M114" s="41" t="str">
        <f aca="false">IF(D114="","",IF(E114="Référence inconnue","Référence inconnue",IF(I114="","Type inconnu",IF(AND(IFERROR(INDEX(Articles!$I$5:$I$304,MATCH(D114,Articles!$A$5:$A$304,0)),"Aucun")&lt;&gt;"Aucun",G114=""),"Lot manquant",IF(COUNTIF($N$2:$N$5000,N114)&gt;1,"Doublon ?","")))))</f>
        <v/>
      </c>
      <c r="N114" s="6" t="str">
        <f aca="false">IF(D114="","",B114&amp;"/"&amp;C114&amp;"/"&amp;D114&amp;"/"&amp;G114&amp;"/"&amp;H114&amp;"/"&amp;TEXT(A114,"0"))</f>
        <v>BS-2510-1081/Sortie/GA09//5/45958</v>
      </c>
    </row>
    <row r="115" customFormat="false" ht="15" hidden="false" customHeight="false" outlineLevel="0" collapsed="false">
      <c r="A115" s="37" t="n">
        <v>45958</v>
      </c>
      <c r="B115" s="38" t="s">
        <v>211</v>
      </c>
      <c r="C115" s="38" t="s">
        <v>113</v>
      </c>
      <c r="D115" s="38" t="s">
        <v>96</v>
      </c>
      <c r="E115" s="39" t="str">
        <f aca="false">IF(D115="","",IFERROR(INDEX(Articles!$B$5:$B$304,MATCH(D115,Articles!$A$5:$A$304,0)),"Référence inconnue"))</f>
        <v>Film étirable 500 mm</v>
      </c>
      <c r="F115" s="38" t="s">
        <v>93</v>
      </c>
      <c r="G115" s="38"/>
      <c r="H115" s="38" t="n">
        <v>1</v>
      </c>
      <c r="I115" s="40" t="n">
        <f aca="false">IF(C115="","",IFERROR(INDEX(Listes!$B$3:$B$20,MATCH(C115,Listes!$A$3:$A$20,0)),""))</f>
        <v>-1</v>
      </c>
      <c r="J115" s="40" t="n">
        <f aca="false">IF(OR(H115="",I115=""),0,H115*I115)</f>
        <v>-1</v>
      </c>
      <c r="K115" s="38" t="s">
        <v>93</v>
      </c>
      <c r="L115" s="38" t="s">
        <v>121</v>
      </c>
      <c r="M115" s="41" t="str">
        <f aca="false">IF(D115="","",IF(E115="Référence inconnue","Référence inconnue",IF(I115="","Type inconnu",IF(AND(IFERROR(INDEX(Articles!$I$5:$I$304,MATCH(D115,Articles!$A$5:$A$304,0)),"Aucun")&lt;&gt;"Aucun",G115=""),"Lot manquant",IF(COUNTIF($N$2:$N$5000,N115)&gt;1,"Doublon ?","")))))</f>
        <v/>
      </c>
      <c r="N115" s="6" t="str">
        <f aca="false">IF(D115="","",B115&amp;"/"&amp;C115&amp;"/"&amp;D115&amp;"/"&amp;G115&amp;"/"&amp;H115&amp;"/"&amp;TEXT(A115,"0"))</f>
        <v>BS-2510-1082/Sortie/FS500//1/45958</v>
      </c>
    </row>
    <row r="116" customFormat="false" ht="15" hidden="false" customHeight="false" outlineLevel="0" collapsed="false">
      <c r="A116" s="37" t="n">
        <v>45958</v>
      </c>
      <c r="B116" s="38" t="s">
        <v>212</v>
      </c>
      <c r="C116" s="38" t="s">
        <v>113</v>
      </c>
      <c r="D116" s="38" t="s">
        <v>97</v>
      </c>
      <c r="E116" s="39" t="str">
        <f aca="false">IF(D116="","",IFERROR(INDEX(Articles!$B$5:$B$304,MATCH(D116,Articles!$A$5:$A$304,0)),"Référence inconnue"))</f>
        <v>Vis H M8x30 (boîte de 100)</v>
      </c>
      <c r="F116" s="38" t="s">
        <v>93</v>
      </c>
      <c r="G116" s="38"/>
      <c r="H116" s="38" t="n">
        <v>4</v>
      </c>
      <c r="I116" s="40" t="n">
        <f aca="false">IF(C116="","",IFERROR(INDEX(Listes!$B$3:$B$20,MATCH(C116,Listes!$A$3:$A$20,0)),""))</f>
        <v>-1</v>
      </c>
      <c r="J116" s="40" t="n">
        <f aca="false">IF(OR(H116="",I116=""),0,H116*I116)</f>
        <v>-4</v>
      </c>
      <c r="K116" s="38" t="s">
        <v>93</v>
      </c>
      <c r="L116" s="38" t="s">
        <v>114</v>
      </c>
      <c r="M116" s="41" t="str">
        <f aca="false">IF(D116="","",IF(E116="Référence inconnue","Référence inconnue",IF(I116="","Type inconnu",IF(AND(IFERROR(INDEX(Articles!$I$5:$I$304,MATCH(D116,Articles!$A$5:$A$304,0)),"Aucun")&lt;&gt;"Aucun",G116=""),"Lot manquant",IF(COUNTIF($N$2:$N$5000,N116)&gt;1,"Doublon ?","")))))</f>
        <v/>
      </c>
      <c r="N116" s="6" t="str">
        <f aca="false">IF(D116="","",B116&amp;"/"&amp;C116&amp;"/"&amp;D116&amp;"/"&amp;G116&amp;"/"&amp;H116&amp;"/"&amp;TEXT(A116,"0"))</f>
        <v>BS-2510-1083/Sortie/BO830//4/45958</v>
      </c>
    </row>
    <row r="117" customFormat="false" ht="15" hidden="false" customHeight="false" outlineLevel="0" collapsed="false">
      <c r="A117" s="37" t="n">
        <v>45958</v>
      </c>
      <c r="B117" s="38" t="s">
        <v>213</v>
      </c>
      <c r="C117" s="38" t="s">
        <v>113</v>
      </c>
      <c r="D117" s="38" t="s">
        <v>98</v>
      </c>
      <c r="E117" s="39" t="str">
        <f aca="false">IF(D117="","",IFERROR(INDEX(Articles!$B$5:$B$304,MATCH(D117,Articles!$A$5:$A$304,0)),"Référence inconnue"))</f>
        <v>Roulement 6204-2RS</v>
      </c>
      <c r="F117" s="38" t="s">
        <v>93</v>
      </c>
      <c r="G117" s="38"/>
      <c r="H117" s="38" t="n">
        <v>2</v>
      </c>
      <c r="I117" s="40" t="n">
        <f aca="false">IF(C117="","",IFERROR(INDEX(Listes!$B$3:$B$20,MATCH(C117,Listes!$A$3:$A$20,0)),""))</f>
        <v>-1</v>
      </c>
      <c r="J117" s="40" t="n">
        <f aca="false">IF(OR(H117="",I117=""),0,H117*I117)</f>
        <v>-2</v>
      </c>
      <c r="K117" s="38" t="s">
        <v>93</v>
      </c>
      <c r="L117" s="38" t="s">
        <v>124</v>
      </c>
      <c r="M117" s="41" t="str">
        <f aca="false">IF(D117="","",IF(E117="Référence inconnue","Référence inconnue",IF(I117="","Type inconnu",IF(AND(IFERROR(INDEX(Articles!$I$5:$I$304,MATCH(D117,Articles!$A$5:$A$304,0)),"Aucun")&lt;&gt;"Aucun",G117=""),"Lot manquant",IF(COUNTIF($N$2:$N$5000,N117)&gt;1,"Doublon ?","")))))</f>
        <v/>
      </c>
      <c r="N117" s="6" t="str">
        <f aca="false">IF(D117="","",B117&amp;"/"&amp;C117&amp;"/"&amp;D117&amp;"/"&amp;G117&amp;"/"&amp;H117&amp;"/"&amp;TEXT(A117,"0"))</f>
        <v>BS-2510-1084/Sortie/RL6204//2/45958</v>
      </c>
    </row>
    <row r="118" customFormat="false" ht="15" hidden="false" customHeight="false" outlineLevel="0" collapsed="false">
      <c r="A118" s="37" t="n">
        <v>45959</v>
      </c>
      <c r="B118" s="38" t="s">
        <v>214</v>
      </c>
      <c r="C118" s="38" t="s">
        <v>113</v>
      </c>
      <c r="D118" s="38" t="s">
        <v>92</v>
      </c>
      <c r="E118" s="39" t="str">
        <f aca="false">IF(D118="","",IFERROR(INDEX(Articles!$B$5:$B$304,MATCH(D118,Articles!$A$5:$A$304,0)),"Référence inconnue"))</f>
        <v>Disque à tronçonner Ø125 mm</v>
      </c>
      <c r="F118" s="38" t="s">
        <v>111</v>
      </c>
      <c r="G118" s="38"/>
      <c r="H118" s="38" t="n">
        <v>6</v>
      </c>
      <c r="I118" s="40" t="n">
        <f aca="false">IF(C118="","",IFERROR(INDEX(Listes!$B$3:$B$20,MATCH(C118,Listes!$A$3:$A$20,0)),""))</f>
        <v>-1</v>
      </c>
      <c r="J118" s="40" t="n">
        <f aca="false">IF(OR(H118="",I118=""),0,H118*I118)</f>
        <v>-6</v>
      </c>
      <c r="K118" s="38" t="s">
        <v>111</v>
      </c>
      <c r="L118" s="38" t="s">
        <v>114</v>
      </c>
      <c r="M118" s="41" t="str">
        <f aca="false">IF(D118="","",IF(E118="Référence inconnue","Référence inconnue",IF(I118="","Type inconnu",IF(AND(IFERROR(INDEX(Articles!$I$5:$I$304,MATCH(D118,Articles!$A$5:$A$304,0)),"Aucun")&lt;&gt;"Aucun",G118=""),"Lot manquant",IF(COUNTIF($N$2:$N$5000,N118)&gt;1,"Doublon ?","")))))</f>
        <v/>
      </c>
      <c r="N118" s="6" t="str">
        <f aca="false">IF(D118="","",B118&amp;"/"&amp;C118&amp;"/"&amp;D118&amp;"/"&amp;G118&amp;"/"&amp;H118&amp;"/"&amp;TEXT(A118,"0"))</f>
        <v>BS-2510-1085/Sortie/DT125//6/45959</v>
      </c>
    </row>
    <row r="119" customFormat="false" ht="15" hidden="false" customHeight="false" outlineLevel="0" collapsed="false">
      <c r="A119" s="37" t="n">
        <v>45959</v>
      </c>
      <c r="B119" s="38" t="s">
        <v>215</v>
      </c>
      <c r="C119" s="38" t="s">
        <v>113</v>
      </c>
      <c r="D119" s="38" t="s">
        <v>92</v>
      </c>
      <c r="E119" s="39" t="str">
        <f aca="false">IF(D119="","",IFERROR(INDEX(Articles!$B$5:$B$304,MATCH(D119,Articles!$A$5:$A$304,0)),"Référence inconnue"))</f>
        <v>Disque à tronçonner Ø125 mm</v>
      </c>
      <c r="F119" s="38" t="s">
        <v>111</v>
      </c>
      <c r="G119" s="38"/>
      <c r="H119" s="38" t="n">
        <v>2</v>
      </c>
      <c r="I119" s="40" t="n">
        <f aca="false">IF(C119="","",IFERROR(INDEX(Listes!$B$3:$B$20,MATCH(C119,Listes!$A$3:$A$20,0)),""))</f>
        <v>-1</v>
      </c>
      <c r="J119" s="40" t="n">
        <f aca="false">IF(OR(H119="",I119=""),0,H119*I119)</f>
        <v>-2</v>
      </c>
      <c r="K119" s="38" t="s">
        <v>111</v>
      </c>
      <c r="L119" s="38" t="s">
        <v>114</v>
      </c>
      <c r="M119" s="41" t="str">
        <f aca="false">IF(D119="","",IF(E119="Référence inconnue","Référence inconnue",IF(I119="","Type inconnu",IF(AND(IFERROR(INDEX(Articles!$I$5:$I$304,MATCH(D119,Articles!$A$5:$A$304,0)),"Aucun")&lt;&gt;"Aucun",G119=""),"Lot manquant",IF(COUNTIF($N$2:$N$5000,N119)&gt;1,"Doublon ?","")))))</f>
        <v/>
      </c>
      <c r="N119" s="6" t="str">
        <f aca="false">IF(D119="","",B119&amp;"/"&amp;C119&amp;"/"&amp;D119&amp;"/"&amp;G119&amp;"/"&amp;H119&amp;"/"&amp;TEXT(A119,"0"))</f>
        <v>BS-2510-1086/Sortie/DT125//2/45959</v>
      </c>
    </row>
    <row r="120" customFormat="false" ht="15" hidden="false" customHeight="false" outlineLevel="0" collapsed="false">
      <c r="A120" s="37" t="n">
        <v>45959</v>
      </c>
      <c r="B120" s="38" t="s">
        <v>216</v>
      </c>
      <c r="C120" s="38" t="s">
        <v>113</v>
      </c>
      <c r="D120" s="38" t="s">
        <v>96</v>
      </c>
      <c r="E120" s="39" t="str">
        <f aca="false">IF(D120="","",IFERROR(INDEX(Articles!$B$5:$B$304,MATCH(D120,Articles!$A$5:$A$304,0)),"Référence inconnue"))</f>
        <v>Film étirable 500 mm</v>
      </c>
      <c r="F120" s="38" t="s">
        <v>93</v>
      </c>
      <c r="G120" s="38"/>
      <c r="H120" s="38" t="n">
        <v>3</v>
      </c>
      <c r="I120" s="40" t="n">
        <f aca="false">IF(C120="","",IFERROR(INDEX(Listes!$B$3:$B$20,MATCH(C120,Listes!$A$3:$A$20,0)),""))</f>
        <v>-1</v>
      </c>
      <c r="J120" s="40" t="n">
        <f aca="false">IF(OR(H120="",I120=""),0,H120*I120)</f>
        <v>-3</v>
      </c>
      <c r="K120" s="38" t="s">
        <v>93</v>
      </c>
      <c r="L120" s="38" t="s">
        <v>121</v>
      </c>
      <c r="M120" s="41" t="str">
        <f aca="false">IF(D120="","",IF(E120="Référence inconnue","Référence inconnue",IF(I120="","Type inconnu",IF(AND(IFERROR(INDEX(Articles!$I$5:$I$304,MATCH(D120,Articles!$A$5:$A$304,0)),"Aucun")&lt;&gt;"Aucun",G120=""),"Lot manquant",IF(COUNTIF($N$2:$N$5000,N120)&gt;1,"Doublon ?","")))))</f>
        <v/>
      </c>
      <c r="N120" s="6" t="str">
        <f aca="false">IF(D120="","",B120&amp;"/"&amp;C120&amp;"/"&amp;D120&amp;"/"&amp;G120&amp;"/"&amp;H120&amp;"/"&amp;TEXT(A120,"0"))</f>
        <v>BS-2510-1087/Sortie/FS500//3/45959</v>
      </c>
    </row>
    <row r="121" customFormat="false" ht="15" hidden="false" customHeight="false" outlineLevel="0" collapsed="false">
      <c r="A121" s="37" t="n">
        <v>45959</v>
      </c>
      <c r="B121" s="38" t="s">
        <v>217</v>
      </c>
      <c r="C121" s="38" t="s">
        <v>113</v>
      </c>
      <c r="D121" s="38" t="s">
        <v>97</v>
      </c>
      <c r="E121" s="39" t="str">
        <f aca="false">IF(D121="","",IFERROR(INDEX(Articles!$B$5:$B$304,MATCH(D121,Articles!$A$5:$A$304,0)),"Référence inconnue"))</f>
        <v>Vis H M8x30 (boîte de 100)</v>
      </c>
      <c r="F121" s="38" t="s">
        <v>93</v>
      </c>
      <c r="G121" s="38"/>
      <c r="H121" s="38" t="n">
        <v>3</v>
      </c>
      <c r="I121" s="40" t="n">
        <f aca="false">IF(C121="","",IFERROR(INDEX(Listes!$B$3:$B$20,MATCH(C121,Listes!$A$3:$A$20,0)),""))</f>
        <v>-1</v>
      </c>
      <c r="J121" s="40" t="n">
        <f aca="false">IF(OR(H121="",I121=""),0,H121*I121)</f>
        <v>-3</v>
      </c>
      <c r="K121" s="38" t="s">
        <v>93</v>
      </c>
      <c r="L121" s="38" t="s">
        <v>114</v>
      </c>
      <c r="M121" s="41" t="str">
        <f aca="false">IF(D121="","",IF(E121="Référence inconnue","Référence inconnue",IF(I121="","Type inconnu",IF(AND(IFERROR(INDEX(Articles!$I$5:$I$304,MATCH(D121,Articles!$A$5:$A$304,0)),"Aucun")&lt;&gt;"Aucun",G121=""),"Lot manquant",IF(COUNTIF($N$2:$N$5000,N121)&gt;1,"Doublon ?","")))))</f>
        <v/>
      </c>
      <c r="N121" s="6" t="str">
        <f aca="false">IF(D121="","",B121&amp;"/"&amp;C121&amp;"/"&amp;D121&amp;"/"&amp;G121&amp;"/"&amp;H121&amp;"/"&amp;TEXT(A121,"0"))</f>
        <v>BS-2510-1088/Sortie/BO830//3/45959</v>
      </c>
    </row>
    <row r="122" customFormat="false" ht="15" hidden="false" customHeight="false" outlineLevel="0" collapsed="false">
      <c r="A122" s="37" t="n">
        <v>45960</v>
      </c>
      <c r="B122" s="38" t="s">
        <v>218</v>
      </c>
      <c r="C122" s="38" t="s">
        <v>140</v>
      </c>
      <c r="D122" s="38" t="s">
        <v>102</v>
      </c>
      <c r="E122" s="39" t="str">
        <f aca="false">IF(D122="","",IFERROR(INDEX(Articles!$B$5:$B$304,MATCH(D122,Articles!$A$5:$A$304,0)),"Référence inconnue"))</f>
        <v>Huile hydraulique HVLP 46 (bidon 20 L)</v>
      </c>
      <c r="F122" s="38" t="s">
        <v>93</v>
      </c>
      <c r="G122" s="38" t="s">
        <v>219</v>
      </c>
      <c r="H122" s="38" t="n">
        <v>3</v>
      </c>
      <c r="I122" s="40" t="n">
        <f aca="false">IF(C122="","",IFERROR(INDEX(Listes!$B$3:$B$20,MATCH(C122,Listes!$A$3:$A$20,0)),""))</f>
        <v>1</v>
      </c>
      <c r="J122" s="40" t="n">
        <f aca="false">IF(OR(H122="",I122=""),0,H122*I122)</f>
        <v>3</v>
      </c>
      <c r="K122" s="38" t="s">
        <v>93</v>
      </c>
      <c r="L122" s="38" t="s">
        <v>220</v>
      </c>
      <c r="M122" s="41" t="str">
        <f aca="false">IF(D122="","",IF(E122="Référence inconnue","Référence inconnue",IF(I122="","Type inconnu",IF(AND(IFERROR(INDEX(Articles!$I$5:$I$304,MATCH(D122,Articles!$A$5:$A$304,0)),"Aucun")&lt;&gt;"Aucun",G122=""),"Lot manquant",IF(COUNTIF($N$2:$N$5000,N122)&gt;1,"Doublon ?","")))))</f>
        <v/>
      </c>
      <c r="N122" s="6" t="str">
        <f aca="false">IF(D122="","",B122&amp;"/"&amp;C122&amp;"/"&amp;D122&amp;"/"&amp;G122&amp;"/"&amp;H122&amp;"/"&amp;TEXT(A122,"0"))</f>
        <v>BR-2510-004/Réception/HV46/HV-2510-01/3/45960</v>
      </c>
    </row>
    <row r="123" customFormat="false" ht="15" hidden="false" customHeight="false" outlineLevel="0" collapsed="false">
      <c r="A123" s="37" t="n">
        <v>45960</v>
      </c>
      <c r="B123" s="38" t="s">
        <v>221</v>
      </c>
      <c r="C123" s="38" t="s">
        <v>113</v>
      </c>
      <c r="D123" s="38" t="s">
        <v>92</v>
      </c>
      <c r="E123" s="39" t="str">
        <f aca="false">IF(D123="","",IFERROR(INDEX(Articles!$B$5:$B$304,MATCH(D123,Articles!$A$5:$A$304,0)),"Référence inconnue"))</f>
        <v>Disque à tronçonner Ø125 mm</v>
      </c>
      <c r="F123" s="38" t="s">
        <v>111</v>
      </c>
      <c r="G123" s="38"/>
      <c r="H123" s="38" t="n">
        <v>6</v>
      </c>
      <c r="I123" s="40" t="n">
        <f aca="false">IF(C123="","",IFERROR(INDEX(Listes!$B$3:$B$20,MATCH(C123,Listes!$A$3:$A$20,0)),""))</f>
        <v>-1</v>
      </c>
      <c r="J123" s="40" t="n">
        <f aca="false">IF(OR(H123="",I123=""),0,H123*I123)</f>
        <v>-6</v>
      </c>
      <c r="K123" s="38" t="s">
        <v>111</v>
      </c>
      <c r="L123" s="38" t="s">
        <v>114</v>
      </c>
      <c r="M123" s="41" t="str">
        <f aca="false">IF(D123="","",IF(E123="Référence inconnue","Référence inconnue",IF(I123="","Type inconnu",IF(AND(IFERROR(INDEX(Articles!$I$5:$I$304,MATCH(D123,Articles!$A$5:$A$304,0)),"Aucun")&lt;&gt;"Aucun",G123=""),"Lot manquant",IF(COUNTIF($N$2:$N$5000,N123)&gt;1,"Doublon ?","")))))</f>
        <v/>
      </c>
      <c r="N123" s="6" t="str">
        <f aca="false">IF(D123="","",B123&amp;"/"&amp;C123&amp;"/"&amp;D123&amp;"/"&amp;G123&amp;"/"&amp;H123&amp;"/"&amp;TEXT(A123,"0"))</f>
        <v>BS-2510-1089/Sortie/DT125//6/45960</v>
      </c>
    </row>
    <row r="124" customFormat="false" ht="15" hidden="false" customHeight="false" outlineLevel="0" collapsed="false">
      <c r="A124" s="37" t="n">
        <v>45960</v>
      </c>
      <c r="B124" s="38" t="s">
        <v>222</v>
      </c>
      <c r="C124" s="38" t="s">
        <v>113</v>
      </c>
      <c r="D124" s="38" t="s">
        <v>92</v>
      </c>
      <c r="E124" s="39" t="str">
        <f aca="false">IF(D124="","",IFERROR(INDEX(Articles!$B$5:$B$304,MATCH(D124,Articles!$A$5:$A$304,0)),"Référence inconnue"))</f>
        <v>Disque à tronçonner Ø125 mm</v>
      </c>
      <c r="F124" s="38" t="s">
        <v>111</v>
      </c>
      <c r="G124" s="38"/>
      <c r="H124" s="38" t="n">
        <v>10</v>
      </c>
      <c r="I124" s="40" t="n">
        <f aca="false">IF(C124="","",IFERROR(INDEX(Listes!$B$3:$B$20,MATCH(C124,Listes!$A$3:$A$20,0)),""))</f>
        <v>-1</v>
      </c>
      <c r="J124" s="40" t="n">
        <f aca="false">IF(OR(H124="",I124=""),0,H124*I124)</f>
        <v>-10</v>
      </c>
      <c r="K124" s="38" t="s">
        <v>111</v>
      </c>
      <c r="L124" s="38" t="s">
        <v>114</v>
      </c>
      <c r="M124" s="41" t="str">
        <f aca="false">IF(D124="","",IF(E124="Référence inconnue","Référence inconnue",IF(I124="","Type inconnu",IF(AND(IFERROR(INDEX(Articles!$I$5:$I$304,MATCH(D124,Articles!$A$5:$A$304,0)),"Aucun")&lt;&gt;"Aucun",G124=""),"Lot manquant",IF(COUNTIF($N$2:$N$5000,N124)&gt;1,"Doublon ?","")))))</f>
        <v/>
      </c>
      <c r="N124" s="6" t="str">
        <f aca="false">IF(D124="","",B124&amp;"/"&amp;C124&amp;"/"&amp;D124&amp;"/"&amp;G124&amp;"/"&amp;H124&amp;"/"&amp;TEXT(A124,"0"))</f>
        <v>BS-2510-1090/Sortie/DT125//10/45960</v>
      </c>
    </row>
    <row r="125" customFormat="false" ht="15" hidden="false" customHeight="false" outlineLevel="0" collapsed="false">
      <c r="A125" s="37" t="n">
        <v>45960</v>
      </c>
      <c r="B125" s="38" t="s">
        <v>223</v>
      </c>
      <c r="C125" s="38" t="s">
        <v>113</v>
      </c>
      <c r="D125" s="38" t="s">
        <v>92</v>
      </c>
      <c r="E125" s="39" t="str">
        <f aca="false">IF(D125="","",IFERROR(INDEX(Articles!$B$5:$B$304,MATCH(D125,Articles!$A$5:$A$304,0)),"Référence inconnue"))</f>
        <v>Disque à tronçonner Ø125 mm</v>
      </c>
      <c r="F125" s="38" t="s">
        <v>111</v>
      </c>
      <c r="G125" s="38"/>
      <c r="H125" s="38" t="n">
        <v>5</v>
      </c>
      <c r="I125" s="40" t="n">
        <f aca="false">IF(C125="","",IFERROR(INDEX(Listes!$B$3:$B$20,MATCH(C125,Listes!$A$3:$A$20,0)),""))</f>
        <v>-1</v>
      </c>
      <c r="J125" s="40" t="n">
        <f aca="false">IF(OR(H125="",I125=""),0,H125*I125)</f>
        <v>-5</v>
      </c>
      <c r="K125" s="38" t="s">
        <v>111</v>
      </c>
      <c r="L125" s="38" t="s">
        <v>114</v>
      </c>
      <c r="M125" s="41" t="str">
        <f aca="false">IF(D125="","",IF(E125="Référence inconnue","Référence inconnue",IF(I125="","Type inconnu",IF(AND(IFERROR(INDEX(Articles!$I$5:$I$304,MATCH(D125,Articles!$A$5:$A$304,0)),"Aucun")&lt;&gt;"Aucun",G125=""),"Lot manquant",IF(COUNTIF($N$2:$N$5000,N125)&gt;1,"Doublon ?","")))))</f>
        <v/>
      </c>
      <c r="N125" s="6" t="str">
        <f aca="false">IF(D125="","",B125&amp;"/"&amp;C125&amp;"/"&amp;D125&amp;"/"&amp;G125&amp;"/"&amp;H125&amp;"/"&amp;TEXT(A125,"0"))</f>
        <v>BS-2510-1091/Sortie/DT125//5/45960</v>
      </c>
    </row>
    <row r="126" customFormat="false" ht="15" hidden="false" customHeight="false" outlineLevel="0" collapsed="false">
      <c r="A126" s="37" t="n">
        <v>45960</v>
      </c>
      <c r="B126" s="38" t="s">
        <v>224</v>
      </c>
      <c r="C126" s="38" t="s">
        <v>113</v>
      </c>
      <c r="D126" s="38" t="s">
        <v>95</v>
      </c>
      <c r="E126" s="39" t="str">
        <f aca="false">IF(D126="","",IFERROR(INDEX(Articles!$B$5:$B$304,MATCH(D126,Articles!$A$5:$A$304,0)),"Référence inconnue"))</f>
        <v>Gants de manutention taille 9</v>
      </c>
      <c r="F126" s="38" t="s">
        <v>93</v>
      </c>
      <c r="G126" s="38"/>
      <c r="H126" s="38" t="n">
        <v>6</v>
      </c>
      <c r="I126" s="40" t="n">
        <f aca="false">IF(C126="","",IFERROR(INDEX(Listes!$B$3:$B$20,MATCH(C126,Listes!$A$3:$A$20,0)),""))</f>
        <v>-1</v>
      </c>
      <c r="J126" s="40" t="n">
        <f aca="false">IF(OR(H126="",I126=""),0,H126*I126)</f>
        <v>-6</v>
      </c>
      <c r="K126" s="38" t="s">
        <v>93</v>
      </c>
      <c r="L126" s="38" t="s">
        <v>114</v>
      </c>
      <c r="M126" s="41" t="str">
        <f aca="false">IF(D126="","",IF(E126="Référence inconnue","Référence inconnue",IF(I126="","Type inconnu",IF(AND(IFERROR(INDEX(Articles!$I$5:$I$304,MATCH(D126,Articles!$A$5:$A$304,0)),"Aucun")&lt;&gt;"Aucun",G126=""),"Lot manquant",IF(COUNTIF($N$2:$N$5000,N126)&gt;1,"Doublon ?","")))))</f>
        <v/>
      </c>
      <c r="N126" s="6" t="str">
        <f aca="false">IF(D126="","",B126&amp;"/"&amp;C126&amp;"/"&amp;D126&amp;"/"&amp;G126&amp;"/"&amp;H126&amp;"/"&amp;TEXT(A126,"0"))</f>
        <v>BS-2510-1092/Sortie/GA09//6/45960</v>
      </c>
    </row>
    <row r="127" customFormat="false" ht="15" hidden="false" customHeight="false" outlineLevel="0" collapsed="false">
      <c r="A127" s="37" t="n">
        <v>45960</v>
      </c>
      <c r="B127" s="38" t="s">
        <v>225</v>
      </c>
      <c r="C127" s="38" t="s">
        <v>113</v>
      </c>
      <c r="D127" s="38" t="s">
        <v>96</v>
      </c>
      <c r="E127" s="39" t="str">
        <f aca="false">IF(D127="","",IFERROR(INDEX(Articles!$B$5:$B$304,MATCH(D127,Articles!$A$5:$A$304,0)),"Référence inconnue"))</f>
        <v>Film étirable 500 mm</v>
      </c>
      <c r="F127" s="38" t="s">
        <v>93</v>
      </c>
      <c r="G127" s="38"/>
      <c r="H127" s="38" t="n">
        <v>3</v>
      </c>
      <c r="I127" s="40" t="n">
        <f aca="false">IF(C127="","",IFERROR(INDEX(Listes!$B$3:$B$20,MATCH(C127,Listes!$A$3:$A$20,0)),""))</f>
        <v>-1</v>
      </c>
      <c r="J127" s="40" t="n">
        <f aca="false">IF(OR(H127="",I127=""),0,H127*I127)</f>
        <v>-3</v>
      </c>
      <c r="K127" s="38" t="s">
        <v>93</v>
      </c>
      <c r="L127" s="38" t="s">
        <v>121</v>
      </c>
      <c r="M127" s="41" t="str">
        <f aca="false">IF(D127="","",IF(E127="Référence inconnue","Référence inconnue",IF(I127="","Type inconnu",IF(AND(IFERROR(INDEX(Articles!$I$5:$I$304,MATCH(D127,Articles!$A$5:$A$304,0)),"Aucun")&lt;&gt;"Aucun",G127=""),"Lot manquant",IF(COUNTIF($N$2:$N$5000,N127)&gt;1,"Doublon ?","")))))</f>
        <v/>
      </c>
      <c r="N127" s="6" t="str">
        <f aca="false">IF(D127="","",B127&amp;"/"&amp;C127&amp;"/"&amp;D127&amp;"/"&amp;G127&amp;"/"&amp;H127&amp;"/"&amp;TEXT(A127,"0"))</f>
        <v>BS-2510-1093/Sortie/FS500//3/45960</v>
      </c>
    </row>
    <row r="128" customFormat="false" ht="15" hidden="false" customHeight="false" outlineLevel="0" collapsed="false">
      <c r="A128" s="37" t="n">
        <v>45960</v>
      </c>
      <c r="B128" s="38" t="s">
        <v>226</v>
      </c>
      <c r="C128" s="38" t="s">
        <v>113</v>
      </c>
      <c r="D128" s="38" t="s">
        <v>97</v>
      </c>
      <c r="E128" s="39" t="str">
        <f aca="false">IF(D128="","",IFERROR(INDEX(Articles!$B$5:$B$304,MATCH(D128,Articles!$A$5:$A$304,0)),"Référence inconnue"))</f>
        <v>Vis H M8x30 (boîte de 100)</v>
      </c>
      <c r="F128" s="38" t="s">
        <v>93</v>
      </c>
      <c r="G128" s="38"/>
      <c r="H128" s="38" t="n">
        <v>2</v>
      </c>
      <c r="I128" s="40" t="n">
        <f aca="false">IF(C128="","",IFERROR(INDEX(Listes!$B$3:$B$20,MATCH(C128,Listes!$A$3:$A$20,0)),""))</f>
        <v>-1</v>
      </c>
      <c r="J128" s="40" t="n">
        <f aca="false">IF(OR(H128="",I128=""),0,H128*I128)</f>
        <v>-2</v>
      </c>
      <c r="K128" s="38" t="s">
        <v>93</v>
      </c>
      <c r="L128" s="38" t="s">
        <v>114</v>
      </c>
      <c r="M128" s="41" t="str">
        <f aca="false">IF(D128="","",IF(E128="Référence inconnue","Référence inconnue",IF(I128="","Type inconnu",IF(AND(IFERROR(INDEX(Articles!$I$5:$I$304,MATCH(D128,Articles!$A$5:$A$304,0)),"Aucun")&lt;&gt;"Aucun",G128=""),"Lot manquant",IF(COUNTIF($N$2:$N$5000,N128)&gt;1,"Doublon ?","")))))</f>
        <v/>
      </c>
      <c r="N128" s="6" t="str">
        <f aca="false">IF(D128="","",B128&amp;"/"&amp;C128&amp;"/"&amp;D128&amp;"/"&amp;G128&amp;"/"&amp;H128&amp;"/"&amp;TEXT(A128,"0"))</f>
        <v>BS-2510-1094/Sortie/BO830//2/45960</v>
      </c>
    </row>
    <row r="129" customFormat="false" ht="15" hidden="false" customHeight="false" outlineLevel="0" collapsed="false">
      <c r="A129" s="37" t="n">
        <v>45961</v>
      </c>
      <c r="B129" s="38" t="s">
        <v>227</v>
      </c>
      <c r="C129" s="38" t="s">
        <v>140</v>
      </c>
      <c r="D129" s="38" t="s">
        <v>99</v>
      </c>
      <c r="E129" s="39" t="str">
        <f aca="false">IF(D129="","",IFERROR(INDEX(Articles!$B$5:$B$304,MATCH(D129,Articles!$A$5:$A$304,0)),"Référence inconnue"))</f>
        <v>Fil MIG Ø1 mm (bobine 15 kg)</v>
      </c>
      <c r="F129" s="38" t="s">
        <v>93</v>
      </c>
      <c r="G129" s="38" t="s">
        <v>228</v>
      </c>
      <c r="H129" s="38" t="n">
        <v>5</v>
      </c>
      <c r="I129" s="40" t="n">
        <f aca="false">IF(C129="","",IFERROR(INDEX(Listes!$B$3:$B$20,MATCH(C129,Listes!$A$3:$A$20,0)),""))</f>
        <v>1</v>
      </c>
      <c r="J129" s="40" t="n">
        <f aca="false">IF(OR(H129="",I129=""),0,H129*I129)</f>
        <v>5</v>
      </c>
      <c r="K129" s="38" t="s">
        <v>93</v>
      </c>
      <c r="L129" s="38" t="s">
        <v>229</v>
      </c>
      <c r="M129" s="41" t="str">
        <f aca="false">IF(D129="","",IF(E129="Référence inconnue","Référence inconnue",IF(I129="","Type inconnu",IF(AND(IFERROR(INDEX(Articles!$I$5:$I$304,MATCH(D129,Articles!$A$5:$A$304,0)),"Aucun")&lt;&gt;"Aucun",G129=""),"Lot manquant",IF(COUNTIF($N$2:$N$5000,N129)&gt;1,"Doublon ?","")))))</f>
        <v/>
      </c>
      <c r="N129" s="6" t="str">
        <f aca="false">IF(D129="","",B129&amp;"/"&amp;C129&amp;"/"&amp;D129&amp;"/"&amp;G129&amp;"/"&amp;H129&amp;"/"&amp;TEXT(A129,"0"))</f>
        <v>BR-2510-005/Réception/FIL10/FIL-2510-01/5/45961</v>
      </c>
    </row>
    <row r="130" customFormat="false" ht="15" hidden="false" customHeight="false" outlineLevel="0" collapsed="false">
      <c r="A130" s="37" t="n">
        <v>45961</v>
      </c>
      <c r="B130" s="38" t="s">
        <v>230</v>
      </c>
      <c r="C130" s="38" t="s">
        <v>107</v>
      </c>
      <c r="D130" s="38" t="s">
        <v>92</v>
      </c>
      <c r="E130" s="39" t="str">
        <f aca="false">IF(D130="","",IFERROR(INDEX(Articles!$B$5:$B$304,MATCH(D130,Articles!$A$5:$A$304,0)),"Référence inconnue"))</f>
        <v>Disque à tronçonner Ø125 mm</v>
      </c>
      <c r="F130" s="38" t="s">
        <v>93</v>
      </c>
      <c r="G130" s="38"/>
      <c r="H130" s="38" t="n">
        <v>20</v>
      </c>
      <c r="I130" s="40" t="n">
        <f aca="false">IF(C130="","",IFERROR(INDEX(Listes!$B$3:$B$20,MATCH(C130,Listes!$A$3:$A$20,0)),""))</f>
        <v>-1</v>
      </c>
      <c r="J130" s="40" t="n">
        <f aca="false">IF(OR(H130="",I130=""),0,H130*I130)</f>
        <v>-20</v>
      </c>
      <c r="K130" s="38" t="s">
        <v>93</v>
      </c>
      <c r="L130" s="38" t="s">
        <v>108</v>
      </c>
      <c r="M130" s="41" t="str">
        <f aca="false">IF(D130="","",IF(E130="Référence inconnue","Référence inconnue",IF(I130="","Type inconnu",IF(AND(IFERROR(INDEX(Articles!$I$5:$I$304,MATCH(D130,Articles!$A$5:$A$304,0)),"Aucun")&lt;&gt;"Aucun",G130=""),"Lot manquant",IF(COUNTIF($N$2:$N$5000,N130)&gt;1,"Doublon ?","")))))</f>
        <v/>
      </c>
      <c r="N130" s="6" t="str">
        <f aca="false">IF(D130="","",B130&amp;"/"&amp;C130&amp;"/"&amp;D130&amp;"/"&amp;G130&amp;"/"&amp;H130&amp;"/"&amp;TEXT(A130,"0"))</f>
        <v>TR-2510-010/Transfert sortant/DT125//20/45961</v>
      </c>
    </row>
    <row r="131" customFormat="false" ht="15" hidden="false" customHeight="false" outlineLevel="0" collapsed="false">
      <c r="A131" s="37" t="n">
        <v>45961</v>
      </c>
      <c r="B131" s="38" t="s">
        <v>230</v>
      </c>
      <c r="C131" s="38" t="s">
        <v>110</v>
      </c>
      <c r="D131" s="38" t="s">
        <v>92</v>
      </c>
      <c r="E131" s="39" t="str">
        <f aca="false">IF(D131="","",IFERROR(INDEX(Articles!$B$5:$B$304,MATCH(D131,Articles!$A$5:$A$304,0)),"Référence inconnue"))</f>
        <v>Disque à tronçonner Ø125 mm</v>
      </c>
      <c r="F131" s="38" t="s">
        <v>111</v>
      </c>
      <c r="G131" s="38"/>
      <c r="H131" s="38" t="n">
        <v>20</v>
      </c>
      <c r="I131" s="40" t="n">
        <f aca="false">IF(C131="","",IFERROR(INDEX(Listes!$B$3:$B$20,MATCH(C131,Listes!$A$3:$A$20,0)),""))</f>
        <v>1</v>
      </c>
      <c r="J131" s="40" t="n">
        <f aca="false">IF(OR(H131="",I131=""),0,H131*I131)</f>
        <v>20</v>
      </c>
      <c r="K131" s="38" t="s">
        <v>93</v>
      </c>
      <c r="L131" s="38" t="s">
        <v>108</v>
      </c>
      <c r="M131" s="41" t="str">
        <f aca="false">IF(D131="","",IF(E131="Référence inconnue","Référence inconnue",IF(I131="","Type inconnu",IF(AND(IFERROR(INDEX(Articles!$I$5:$I$304,MATCH(D131,Articles!$A$5:$A$304,0)),"Aucun")&lt;&gt;"Aucun",G131=""),"Lot manquant",IF(COUNTIF($N$2:$N$5000,N131)&gt;1,"Doublon ?","")))))</f>
        <v/>
      </c>
      <c r="N131" s="6" t="str">
        <f aca="false">IF(D131="","",B131&amp;"/"&amp;C131&amp;"/"&amp;D131&amp;"/"&amp;G131&amp;"/"&amp;H131&amp;"/"&amp;TEXT(A131,"0"))</f>
        <v>TR-2510-010/Transfert entrant/DT125//20/45961</v>
      </c>
    </row>
    <row r="132" customFormat="false" ht="15" hidden="false" customHeight="false" outlineLevel="0" collapsed="false">
      <c r="A132" s="37" t="n">
        <v>45961</v>
      </c>
      <c r="B132" s="38" t="s">
        <v>231</v>
      </c>
      <c r="C132" s="38" t="s">
        <v>113</v>
      </c>
      <c r="D132" s="38" t="s">
        <v>92</v>
      </c>
      <c r="E132" s="39" t="str">
        <f aca="false">IF(D132="","",IFERROR(INDEX(Articles!$B$5:$B$304,MATCH(D132,Articles!$A$5:$A$304,0)),"Référence inconnue"))</f>
        <v>Disque à tronçonner Ø125 mm</v>
      </c>
      <c r="F132" s="38" t="s">
        <v>111</v>
      </c>
      <c r="G132" s="38"/>
      <c r="H132" s="38" t="n">
        <v>8</v>
      </c>
      <c r="I132" s="40" t="n">
        <f aca="false">IF(C132="","",IFERROR(INDEX(Listes!$B$3:$B$20,MATCH(C132,Listes!$A$3:$A$20,0)),""))</f>
        <v>-1</v>
      </c>
      <c r="J132" s="40" t="n">
        <f aca="false">IF(OR(H132="",I132=""),0,H132*I132)</f>
        <v>-8</v>
      </c>
      <c r="K132" s="38" t="s">
        <v>111</v>
      </c>
      <c r="L132" s="38" t="s">
        <v>114</v>
      </c>
      <c r="M132" s="41" t="str">
        <f aca="false">IF(D132="","",IF(E132="Référence inconnue","Référence inconnue",IF(I132="","Type inconnu",IF(AND(IFERROR(INDEX(Articles!$I$5:$I$304,MATCH(D132,Articles!$A$5:$A$304,0)),"Aucun")&lt;&gt;"Aucun",G132=""),"Lot manquant",IF(COUNTIF($N$2:$N$5000,N132)&gt;1,"Doublon ?","")))))</f>
        <v/>
      </c>
      <c r="N132" s="6" t="str">
        <f aca="false">IF(D132="","",B132&amp;"/"&amp;C132&amp;"/"&amp;D132&amp;"/"&amp;G132&amp;"/"&amp;H132&amp;"/"&amp;TEXT(A132,"0"))</f>
        <v>BS-2510-1095/Sortie/DT125//8/45961</v>
      </c>
    </row>
    <row r="133" customFormat="false" ht="15" hidden="false" customHeight="false" outlineLevel="0" collapsed="false">
      <c r="A133" s="37" t="n">
        <v>45961</v>
      </c>
      <c r="B133" s="38" t="s">
        <v>232</v>
      </c>
      <c r="C133" s="38" t="s">
        <v>113</v>
      </c>
      <c r="D133" s="38" t="s">
        <v>92</v>
      </c>
      <c r="E133" s="39" t="str">
        <f aca="false">IF(D133="","",IFERROR(INDEX(Articles!$B$5:$B$304,MATCH(D133,Articles!$A$5:$A$304,0)),"Référence inconnue"))</f>
        <v>Disque à tronçonner Ø125 mm</v>
      </c>
      <c r="F133" s="38" t="s">
        <v>111</v>
      </c>
      <c r="G133" s="38"/>
      <c r="H133" s="38" t="n">
        <v>5</v>
      </c>
      <c r="I133" s="40" t="n">
        <f aca="false">IF(C133="","",IFERROR(INDEX(Listes!$B$3:$B$20,MATCH(C133,Listes!$A$3:$A$20,0)),""))</f>
        <v>-1</v>
      </c>
      <c r="J133" s="40" t="n">
        <f aca="false">IF(OR(H133="",I133=""),0,H133*I133)</f>
        <v>-5</v>
      </c>
      <c r="K133" s="38" t="s">
        <v>111</v>
      </c>
      <c r="L133" s="38" t="s">
        <v>114</v>
      </c>
      <c r="M133" s="41" t="str">
        <f aca="false">IF(D133="","",IF(E133="Référence inconnue","Référence inconnue",IF(I133="","Type inconnu",IF(AND(IFERROR(INDEX(Articles!$I$5:$I$304,MATCH(D133,Articles!$A$5:$A$304,0)),"Aucun")&lt;&gt;"Aucun",G133=""),"Lot manquant",IF(COUNTIF($N$2:$N$5000,N133)&gt;1,"Doublon ?","")))))</f>
        <v/>
      </c>
      <c r="N133" s="6" t="str">
        <f aca="false">IF(D133="","",B133&amp;"/"&amp;C133&amp;"/"&amp;D133&amp;"/"&amp;G133&amp;"/"&amp;H133&amp;"/"&amp;TEXT(A133,"0"))</f>
        <v>BS-2510-1096/Sortie/DT125//5/45961</v>
      </c>
    </row>
    <row r="134" customFormat="false" ht="15" hidden="false" customHeight="false" outlineLevel="0" collapsed="false">
      <c r="A134" s="37" t="n">
        <v>45961</v>
      </c>
      <c r="B134" s="38" t="s">
        <v>233</v>
      </c>
      <c r="C134" s="38" t="s">
        <v>113</v>
      </c>
      <c r="D134" s="38" t="s">
        <v>95</v>
      </c>
      <c r="E134" s="39" t="str">
        <f aca="false">IF(D134="","",IFERROR(INDEX(Articles!$B$5:$B$304,MATCH(D134,Articles!$A$5:$A$304,0)),"Référence inconnue"))</f>
        <v>Gants de manutention taille 9</v>
      </c>
      <c r="F134" s="38" t="s">
        <v>93</v>
      </c>
      <c r="G134" s="38"/>
      <c r="H134" s="38" t="n">
        <v>9</v>
      </c>
      <c r="I134" s="40" t="n">
        <f aca="false">IF(C134="","",IFERROR(INDEX(Listes!$B$3:$B$20,MATCH(C134,Listes!$A$3:$A$20,0)),""))</f>
        <v>-1</v>
      </c>
      <c r="J134" s="40" t="n">
        <f aca="false">IF(OR(H134="",I134=""),0,H134*I134)</f>
        <v>-9</v>
      </c>
      <c r="K134" s="38" t="s">
        <v>93</v>
      </c>
      <c r="L134" s="38" t="s">
        <v>114</v>
      </c>
      <c r="M134" s="41" t="str">
        <f aca="false">IF(D134="","",IF(E134="Référence inconnue","Référence inconnue",IF(I134="","Type inconnu",IF(AND(IFERROR(INDEX(Articles!$I$5:$I$304,MATCH(D134,Articles!$A$5:$A$304,0)),"Aucun")&lt;&gt;"Aucun",G134=""),"Lot manquant",IF(COUNTIF($N$2:$N$5000,N134)&gt;1,"Doublon ?","")))))</f>
        <v/>
      </c>
      <c r="N134" s="6" t="str">
        <f aca="false">IF(D134="","",B134&amp;"/"&amp;C134&amp;"/"&amp;D134&amp;"/"&amp;G134&amp;"/"&amp;H134&amp;"/"&amp;TEXT(A134,"0"))</f>
        <v>BS-2510-1097/Sortie/GA09//9/45961</v>
      </c>
    </row>
    <row r="135" customFormat="false" ht="15" hidden="false" customHeight="false" outlineLevel="0" collapsed="false">
      <c r="A135" s="37" t="n">
        <v>45961</v>
      </c>
      <c r="B135" s="38" t="s">
        <v>234</v>
      </c>
      <c r="C135" s="38" t="s">
        <v>113</v>
      </c>
      <c r="D135" s="38" t="s">
        <v>98</v>
      </c>
      <c r="E135" s="39" t="str">
        <f aca="false">IF(D135="","",IFERROR(INDEX(Articles!$B$5:$B$304,MATCH(D135,Articles!$A$5:$A$304,0)),"Référence inconnue"))</f>
        <v>Roulement 6204-2RS</v>
      </c>
      <c r="F135" s="38" t="s">
        <v>93</v>
      </c>
      <c r="G135" s="38"/>
      <c r="H135" s="38" t="n">
        <v>6</v>
      </c>
      <c r="I135" s="40" t="n">
        <f aca="false">IF(C135="","",IFERROR(INDEX(Listes!$B$3:$B$20,MATCH(C135,Listes!$A$3:$A$20,0)),""))</f>
        <v>-1</v>
      </c>
      <c r="J135" s="40" t="n">
        <f aca="false">IF(OR(H135="",I135=""),0,H135*I135)</f>
        <v>-6</v>
      </c>
      <c r="K135" s="38" t="s">
        <v>93</v>
      </c>
      <c r="L135" s="38" t="s">
        <v>124</v>
      </c>
      <c r="M135" s="41" t="str">
        <f aca="false">IF(D135="","",IF(E135="Référence inconnue","Référence inconnue",IF(I135="","Type inconnu",IF(AND(IFERROR(INDEX(Articles!$I$5:$I$304,MATCH(D135,Articles!$A$5:$A$304,0)),"Aucun")&lt;&gt;"Aucun",G135=""),"Lot manquant",IF(COUNTIF($N$2:$N$5000,N135)&gt;1,"Doublon ?","")))))</f>
        <v/>
      </c>
      <c r="N135" s="6" t="str">
        <f aca="false">IF(D135="","",B135&amp;"/"&amp;C135&amp;"/"&amp;D135&amp;"/"&amp;G135&amp;"/"&amp;H135&amp;"/"&amp;TEXT(A135,"0"))</f>
        <v>BS-2510-1098/Sortie/RL6204//6/45961</v>
      </c>
    </row>
    <row r="136" customFormat="false" ht="15" hidden="false" customHeight="false" outlineLevel="0" collapsed="false">
      <c r="A136" s="37" t="n">
        <v>45964</v>
      </c>
      <c r="B136" s="38" t="s">
        <v>235</v>
      </c>
      <c r="C136" s="38" t="s">
        <v>107</v>
      </c>
      <c r="D136" s="38" t="s">
        <v>92</v>
      </c>
      <c r="E136" s="39" t="str">
        <f aca="false">IF(D136="","",IFERROR(INDEX(Articles!$B$5:$B$304,MATCH(D136,Articles!$A$5:$A$304,0)),"Référence inconnue"))</f>
        <v>Disque à tronçonner Ø125 mm</v>
      </c>
      <c r="F136" s="38" t="s">
        <v>93</v>
      </c>
      <c r="G136" s="38"/>
      <c r="H136" s="38" t="n">
        <v>10</v>
      </c>
      <c r="I136" s="40" t="n">
        <f aca="false">IF(C136="","",IFERROR(INDEX(Listes!$B$3:$B$20,MATCH(C136,Listes!$A$3:$A$20,0)),""))</f>
        <v>-1</v>
      </c>
      <c r="J136" s="40" t="n">
        <f aca="false">IF(OR(H136="",I136=""),0,H136*I136)</f>
        <v>-10</v>
      </c>
      <c r="K136" s="38" t="s">
        <v>93</v>
      </c>
      <c r="L136" s="38" t="s">
        <v>108</v>
      </c>
      <c r="M136" s="41" t="str">
        <f aca="false">IF(D136="","",IF(E136="Référence inconnue","Référence inconnue",IF(I136="","Type inconnu",IF(AND(IFERROR(INDEX(Articles!$I$5:$I$304,MATCH(D136,Articles!$A$5:$A$304,0)),"Aucun")&lt;&gt;"Aucun",G136=""),"Lot manquant",IF(COUNTIF($N$2:$N$5000,N136)&gt;1,"Doublon ?","")))))</f>
        <v/>
      </c>
      <c r="N136" s="6" t="str">
        <f aca="false">IF(D136="","",B136&amp;"/"&amp;C136&amp;"/"&amp;D136&amp;"/"&amp;G136&amp;"/"&amp;H136&amp;"/"&amp;TEXT(A136,"0"))</f>
        <v>TR-2511-011/Transfert sortant/DT125//10/45964</v>
      </c>
    </row>
    <row r="137" customFormat="false" ht="15" hidden="false" customHeight="false" outlineLevel="0" collapsed="false">
      <c r="A137" s="37" t="n">
        <v>45964</v>
      </c>
      <c r="B137" s="38" t="s">
        <v>235</v>
      </c>
      <c r="C137" s="38" t="s">
        <v>110</v>
      </c>
      <c r="D137" s="38" t="s">
        <v>92</v>
      </c>
      <c r="E137" s="39" t="str">
        <f aca="false">IF(D137="","",IFERROR(INDEX(Articles!$B$5:$B$304,MATCH(D137,Articles!$A$5:$A$304,0)),"Référence inconnue"))</f>
        <v>Disque à tronçonner Ø125 mm</v>
      </c>
      <c r="F137" s="38" t="s">
        <v>111</v>
      </c>
      <c r="G137" s="38"/>
      <c r="H137" s="38" t="n">
        <v>10</v>
      </c>
      <c r="I137" s="40" t="n">
        <f aca="false">IF(C137="","",IFERROR(INDEX(Listes!$B$3:$B$20,MATCH(C137,Listes!$A$3:$A$20,0)),""))</f>
        <v>1</v>
      </c>
      <c r="J137" s="40" t="n">
        <f aca="false">IF(OR(H137="",I137=""),0,H137*I137)</f>
        <v>10</v>
      </c>
      <c r="K137" s="38" t="s">
        <v>93</v>
      </c>
      <c r="L137" s="38" t="s">
        <v>108</v>
      </c>
      <c r="M137" s="41" t="str">
        <f aca="false">IF(D137="","",IF(E137="Référence inconnue","Référence inconnue",IF(I137="","Type inconnu",IF(AND(IFERROR(INDEX(Articles!$I$5:$I$304,MATCH(D137,Articles!$A$5:$A$304,0)),"Aucun")&lt;&gt;"Aucun",G137=""),"Lot manquant",IF(COUNTIF($N$2:$N$5000,N137)&gt;1,"Doublon ?","")))))</f>
        <v/>
      </c>
      <c r="N137" s="6" t="str">
        <f aca="false">IF(D137="","",B137&amp;"/"&amp;C137&amp;"/"&amp;D137&amp;"/"&amp;G137&amp;"/"&amp;H137&amp;"/"&amp;TEXT(A137,"0"))</f>
        <v>TR-2511-011/Transfert entrant/DT125//10/45964</v>
      </c>
    </row>
    <row r="138" customFormat="false" ht="15" hidden="false" customHeight="false" outlineLevel="0" collapsed="false">
      <c r="A138" s="37" t="n">
        <v>45964</v>
      </c>
      <c r="B138" s="38" t="s">
        <v>236</v>
      </c>
      <c r="C138" s="38" t="s">
        <v>113</v>
      </c>
      <c r="D138" s="38" t="s">
        <v>92</v>
      </c>
      <c r="E138" s="39" t="str">
        <f aca="false">IF(D138="","",IFERROR(INDEX(Articles!$B$5:$B$304,MATCH(D138,Articles!$A$5:$A$304,0)),"Référence inconnue"))</f>
        <v>Disque à tronçonner Ø125 mm</v>
      </c>
      <c r="F138" s="38" t="s">
        <v>111</v>
      </c>
      <c r="G138" s="38"/>
      <c r="H138" s="38" t="n">
        <v>5</v>
      </c>
      <c r="I138" s="40" t="n">
        <f aca="false">IF(C138="","",IFERROR(INDEX(Listes!$B$3:$B$20,MATCH(C138,Listes!$A$3:$A$20,0)),""))</f>
        <v>-1</v>
      </c>
      <c r="J138" s="40" t="n">
        <f aca="false">IF(OR(H138="",I138=""),0,H138*I138)</f>
        <v>-5</v>
      </c>
      <c r="K138" s="38" t="s">
        <v>111</v>
      </c>
      <c r="L138" s="38" t="s">
        <v>114</v>
      </c>
      <c r="M138" s="41" t="str">
        <f aca="false">IF(D138="","",IF(E138="Référence inconnue","Référence inconnue",IF(I138="","Type inconnu",IF(AND(IFERROR(INDEX(Articles!$I$5:$I$304,MATCH(D138,Articles!$A$5:$A$304,0)),"Aucun")&lt;&gt;"Aucun",G138=""),"Lot manquant",IF(COUNTIF($N$2:$N$5000,N138)&gt;1,"Doublon ?","")))))</f>
        <v/>
      </c>
      <c r="N138" s="6" t="str">
        <f aca="false">IF(D138="","",B138&amp;"/"&amp;C138&amp;"/"&amp;D138&amp;"/"&amp;G138&amp;"/"&amp;H138&amp;"/"&amp;TEXT(A138,"0"))</f>
        <v>BS-2511-1099/Sortie/DT125//5/45964</v>
      </c>
    </row>
    <row r="139" customFormat="false" ht="15" hidden="false" customHeight="false" outlineLevel="0" collapsed="false">
      <c r="A139" s="37" t="n">
        <v>45964</v>
      </c>
      <c r="B139" s="38" t="s">
        <v>237</v>
      </c>
      <c r="C139" s="38" t="s">
        <v>113</v>
      </c>
      <c r="D139" s="38" t="s">
        <v>92</v>
      </c>
      <c r="E139" s="39" t="str">
        <f aca="false">IF(D139="","",IFERROR(INDEX(Articles!$B$5:$B$304,MATCH(D139,Articles!$A$5:$A$304,0)),"Référence inconnue"))</f>
        <v>Disque à tronçonner Ø125 mm</v>
      </c>
      <c r="F139" s="38" t="s">
        <v>111</v>
      </c>
      <c r="G139" s="38"/>
      <c r="H139" s="38" t="n">
        <v>5</v>
      </c>
      <c r="I139" s="40" t="n">
        <f aca="false">IF(C139="","",IFERROR(INDEX(Listes!$B$3:$B$20,MATCH(C139,Listes!$A$3:$A$20,0)),""))</f>
        <v>-1</v>
      </c>
      <c r="J139" s="40" t="n">
        <f aca="false">IF(OR(H139="",I139=""),0,H139*I139)</f>
        <v>-5</v>
      </c>
      <c r="K139" s="38" t="s">
        <v>111</v>
      </c>
      <c r="L139" s="38" t="s">
        <v>114</v>
      </c>
      <c r="M139" s="41" t="str">
        <f aca="false">IF(D139="","",IF(E139="Référence inconnue","Référence inconnue",IF(I139="","Type inconnu",IF(AND(IFERROR(INDEX(Articles!$I$5:$I$304,MATCH(D139,Articles!$A$5:$A$304,0)),"Aucun")&lt;&gt;"Aucun",G139=""),"Lot manquant",IF(COUNTIF($N$2:$N$5000,N139)&gt;1,"Doublon ?","")))))</f>
        <v/>
      </c>
      <c r="N139" s="6" t="str">
        <f aca="false">IF(D139="","",B139&amp;"/"&amp;C139&amp;"/"&amp;D139&amp;"/"&amp;G139&amp;"/"&amp;H139&amp;"/"&amp;TEXT(A139,"0"))</f>
        <v>BS-2511-1100/Sortie/DT125//5/45964</v>
      </c>
    </row>
    <row r="140" customFormat="false" ht="15" hidden="false" customHeight="false" outlineLevel="0" collapsed="false">
      <c r="A140" s="37" t="n">
        <v>45964</v>
      </c>
      <c r="B140" s="38" t="s">
        <v>238</v>
      </c>
      <c r="C140" s="38" t="s">
        <v>113</v>
      </c>
      <c r="D140" s="38" t="s">
        <v>95</v>
      </c>
      <c r="E140" s="39" t="str">
        <f aca="false">IF(D140="","",IFERROR(INDEX(Articles!$B$5:$B$304,MATCH(D140,Articles!$A$5:$A$304,0)),"Référence inconnue"))</f>
        <v>Gants de manutention taille 9</v>
      </c>
      <c r="F140" s="38" t="s">
        <v>93</v>
      </c>
      <c r="G140" s="38"/>
      <c r="H140" s="38" t="n">
        <v>8</v>
      </c>
      <c r="I140" s="40" t="n">
        <f aca="false">IF(C140="","",IFERROR(INDEX(Listes!$B$3:$B$20,MATCH(C140,Listes!$A$3:$A$20,0)),""))</f>
        <v>-1</v>
      </c>
      <c r="J140" s="40" t="n">
        <f aca="false">IF(OR(H140="",I140=""),0,H140*I140)</f>
        <v>-8</v>
      </c>
      <c r="K140" s="38" t="s">
        <v>93</v>
      </c>
      <c r="L140" s="38" t="s">
        <v>124</v>
      </c>
      <c r="M140" s="41" t="str">
        <f aca="false">IF(D140="","",IF(E140="Référence inconnue","Référence inconnue",IF(I140="","Type inconnu",IF(AND(IFERROR(INDEX(Articles!$I$5:$I$304,MATCH(D140,Articles!$A$5:$A$304,0)),"Aucun")&lt;&gt;"Aucun",G140=""),"Lot manquant",IF(COUNTIF($N$2:$N$5000,N140)&gt;1,"Doublon ?","")))))</f>
        <v/>
      </c>
      <c r="N140" s="6" t="str">
        <f aca="false">IF(D140="","",B140&amp;"/"&amp;C140&amp;"/"&amp;D140&amp;"/"&amp;G140&amp;"/"&amp;H140&amp;"/"&amp;TEXT(A140,"0"))</f>
        <v>BS-2511-1101/Sortie/GA09//8/45964</v>
      </c>
    </row>
    <row r="141" customFormat="false" ht="15" hidden="false" customHeight="false" outlineLevel="0" collapsed="false">
      <c r="A141" s="37" t="n">
        <v>45964</v>
      </c>
      <c r="B141" s="38" t="s">
        <v>239</v>
      </c>
      <c r="C141" s="38" t="s">
        <v>113</v>
      </c>
      <c r="D141" s="38" t="s">
        <v>96</v>
      </c>
      <c r="E141" s="39" t="str">
        <f aca="false">IF(D141="","",IFERROR(INDEX(Articles!$B$5:$B$304,MATCH(D141,Articles!$A$5:$A$304,0)),"Référence inconnue"))</f>
        <v>Film étirable 500 mm</v>
      </c>
      <c r="F141" s="38" t="s">
        <v>93</v>
      </c>
      <c r="G141" s="38"/>
      <c r="H141" s="38" t="n">
        <v>7</v>
      </c>
      <c r="I141" s="40" t="n">
        <f aca="false">IF(C141="","",IFERROR(INDEX(Listes!$B$3:$B$20,MATCH(C141,Listes!$A$3:$A$20,0)),""))</f>
        <v>-1</v>
      </c>
      <c r="J141" s="40" t="n">
        <f aca="false">IF(OR(H141="",I141=""),0,H141*I141)</f>
        <v>-7</v>
      </c>
      <c r="K141" s="38" t="s">
        <v>93</v>
      </c>
      <c r="L141" s="38" t="s">
        <v>121</v>
      </c>
      <c r="M141" s="41" t="str">
        <f aca="false">IF(D141="","",IF(E141="Référence inconnue","Référence inconnue",IF(I141="","Type inconnu",IF(AND(IFERROR(INDEX(Articles!$I$5:$I$304,MATCH(D141,Articles!$A$5:$A$304,0)),"Aucun")&lt;&gt;"Aucun",G141=""),"Lot manquant",IF(COUNTIF($N$2:$N$5000,N141)&gt;1,"Doublon ?","")))))</f>
        <v/>
      </c>
      <c r="N141" s="6" t="str">
        <f aca="false">IF(D141="","",B141&amp;"/"&amp;C141&amp;"/"&amp;D141&amp;"/"&amp;G141&amp;"/"&amp;H141&amp;"/"&amp;TEXT(A141,"0"))</f>
        <v>BS-2511-1102/Sortie/FS500//7/45964</v>
      </c>
    </row>
    <row r="142" customFormat="false" ht="15" hidden="false" customHeight="false" outlineLevel="0" collapsed="false">
      <c r="A142" s="37" t="n">
        <v>45964</v>
      </c>
      <c r="B142" s="38" t="s">
        <v>240</v>
      </c>
      <c r="C142" s="38" t="s">
        <v>113</v>
      </c>
      <c r="D142" s="38" t="s">
        <v>97</v>
      </c>
      <c r="E142" s="39" t="str">
        <f aca="false">IF(D142="","",IFERROR(INDEX(Articles!$B$5:$B$304,MATCH(D142,Articles!$A$5:$A$304,0)),"Référence inconnue"))</f>
        <v>Vis H M8x30 (boîte de 100)</v>
      </c>
      <c r="F142" s="38" t="s">
        <v>93</v>
      </c>
      <c r="G142" s="38"/>
      <c r="H142" s="38" t="n">
        <v>3</v>
      </c>
      <c r="I142" s="40" t="n">
        <f aca="false">IF(C142="","",IFERROR(INDEX(Listes!$B$3:$B$20,MATCH(C142,Listes!$A$3:$A$20,0)),""))</f>
        <v>-1</v>
      </c>
      <c r="J142" s="40" t="n">
        <f aca="false">IF(OR(H142="",I142=""),0,H142*I142)</f>
        <v>-3</v>
      </c>
      <c r="K142" s="38" t="s">
        <v>93</v>
      </c>
      <c r="L142" s="38" t="s">
        <v>114</v>
      </c>
      <c r="M142" s="41" t="str">
        <f aca="false">IF(D142="","",IF(E142="Référence inconnue","Référence inconnue",IF(I142="","Type inconnu",IF(AND(IFERROR(INDEX(Articles!$I$5:$I$304,MATCH(D142,Articles!$A$5:$A$304,0)),"Aucun")&lt;&gt;"Aucun",G142=""),"Lot manquant",IF(COUNTIF($N$2:$N$5000,N142)&gt;1,"Doublon ?","")))))</f>
        <v/>
      </c>
      <c r="N142" s="6" t="str">
        <f aca="false">IF(D142="","",B142&amp;"/"&amp;C142&amp;"/"&amp;D142&amp;"/"&amp;G142&amp;"/"&amp;H142&amp;"/"&amp;TEXT(A142,"0"))</f>
        <v>BS-2511-1103/Sortie/BO830//3/45964</v>
      </c>
    </row>
    <row r="143" customFormat="false" ht="15" hidden="false" customHeight="false" outlineLevel="0" collapsed="false">
      <c r="A143" s="37" t="n">
        <v>45964</v>
      </c>
      <c r="B143" s="38" t="s">
        <v>241</v>
      </c>
      <c r="C143" s="38" t="s">
        <v>113</v>
      </c>
      <c r="D143" s="38" t="s">
        <v>98</v>
      </c>
      <c r="E143" s="39" t="str">
        <f aca="false">IF(D143="","",IFERROR(INDEX(Articles!$B$5:$B$304,MATCH(D143,Articles!$A$5:$A$304,0)),"Référence inconnue"))</f>
        <v>Roulement 6204-2RS</v>
      </c>
      <c r="F143" s="38" t="s">
        <v>93</v>
      </c>
      <c r="G143" s="38"/>
      <c r="H143" s="38" t="n">
        <v>2</v>
      </c>
      <c r="I143" s="40" t="n">
        <f aca="false">IF(C143="","",IFERROR(INDEX(Listes!$B$3:$B$20,MATCH(C143,Listes!$A$3:$A$20,0)),""))</f>
        <v>-1</v>
      </c>
      <c r="J143" s="40" t="n">
        <f aca="false">IF(OR(H143="",I143=""),0,H143*I143)</f>
        <v>-2</v>
      </c>
      <c r="K143" s="38" t="s">
        <v>93</v>
      </c>
      <c r="L143" s="38" t="s">
        <v>124</v>
      </c>
      <c r="M143" s="41" t="str">
        <f aca="false">IF(D143="","",IF(E143="Référence inconnue","Référence inconnue",IF(I143="","Type inconnu",IF(AND(IFERROR(INDEX(Articles!$I$5:$I$304,MATCH(D143,Articles!$A$5:$A$304,0)),"Aucun")&lt;&gt;"Aucun",G143=""),"Lot manquant",IF(COUNTIF($N$2:$N$5000,N143)&gt;1,"Doublon ?","")))))</f>
        <v/>
      </c>
      <c r="N143" s="6" t="str">
        <f aca="false">IF(D143="","",B143&amp;"/"&amp;C143&amp;"/"&amp;D143&amp;"/"&amp;G143&amp;"/"&amp;H143&amp;"/"&amp;TEXT(A143,"0"))</f>
        <v>BS-2511-1104/Sortie/RL6204//2/45964</v>
      </c>
    </row>
    <row r="144" customFormat="false" ht="15" hidden="false" customHeight="false" outlineLevel="0" collapsed="false">
      <c r="A144" s="37" t="n">
        <v>45965</v>
      </c>
      <c r="B144" s="38" t="s">
        <v>242</v>
      </c>
      <c r="C144" s="38" t="s">
        <v>140</v>
      </c>
      <c r="D144" s="38" t="s">
        <v>102</v>
      </c>
      <c r="E144" s="39" t="str">
        <f aca="false">IF(D144="","",IFERROR(INDEX(Articles!$B$5:$B$304,MATCH(D144,Articles!$A$5:$A$304,0)),"Référence inconnue"))</f>
        <v>Huile hydraulique HVLP 46 (bidon 20 L)</v>
      </c>
      <c r="F144" s="38" t="s">
        <v>93</v>
      </c>
      <c r="G144" s="38" t="s">
        <v>243</v>
      </c>
      <c r="H144" s="38" t="n">
        <v>3</v>
      </c>
      <c r="I144" s="40" t="n">
        <f aca="false">IF(C144="","",IFERROR(INDEX(Listes!$B$3:$B$20,MATCH(C144,Listes!$A$3:$A$20,0)),""))</f>
        <v>1</v>
      </c>
      <c r="J144" s="40" t="n">
        <f aca="false">IF(OR(H144="",I144=""),0,H144*I144)</f>
        <v>3</v>
      </c>
      <c r="K144" s="38" t="s">
        <v>93</v>
      </c>
      <c r="L144" s="38" t="s">
        <v>244</v>
      </c>
      <c r="M144" s="41" t="str">
        <f aca="false">IF(D144="","",IF(E144="Référence inconnue","Référence inconnue",IF(I144="","Type inconnu",IF(AND(IFERROR(INDEX(Articles!$I$5:$I$304,MATCH(D144,Articles!$A$5:$A$304,0)),"Aucun")&lt;&gt;"Aucun",G144=""),"Lot manquant",IF(COUNTIF($N$2:$N$5000,N144)&gt;1,"Doublon ?","")))))</f>
        <v/>
      </c>
      <c r="N144" s="6" t="str">
        <f aca="false">IF(D144="","",B144&amp;"/"&amp;C144&amp;"/"&amp;D144&amp;"/"&amp;G144&amp;"/"&amp;H144&amp;"/"&amp;TEXT(A144,"0"))</f>
        <v>BR-2511-006/Réception/HV46/HV-2511-02/3/45965</v>
      </c>
    </row>
    <row r="145" customFormat="false" ht="15" hidden="false" customHeight="false" outlineLevel="0" collapsed="false">
      <c r="A145" s="37" t="n">
        <v>45965</v>
      </c>
      <c r="B145" s="38" t="s">
        <v>245</v>
      </c>
      <c r="C145" s="38" t="s">
        <v>113</v>
      </c>
      <c r="D145" s="38" t="s">
        <v>92</v>
      </c>
      <c r="E145" s="39" t="str">
        <f aca="false">IF(D145="","",IFERROR(INDEX(Articles!$B$5:$B$304,MATCH(D145,Articles!$A$5:$A$304,0)),"Référence inconnue"))</f>
        <v>Disque à tronçonner Ø125 mm</v>
      </c>
      <c r="F145" s="38" t="s">
        <v>111</v>
      </c>
      <c r="G145" s="38"/>
      <c r="H145" s="38" t="n">
        <v>5</v>
      </c>
      <c r="I145" s="40" t="n">
        <f aca="false">IF(C145="","",IFERROR(INDEX(Listes!$B$3:$B$20,MATCH(C145,Listes!$A$3:$A$20,0)),""))</f>
        <v>-1</v>
      </c>
      <c r="J145" s="40" t="n">
        <f aca="false">IF(OR(H145="",I145=""),0,H145*I145)</f>
        <v>-5</v>
      </c>
      <c r="K145" s="38" t="s">
        <v>111</v>
      </c>
      <c r="L145" s="38" t="s">
        <v>114</v>
      </c>
      <c r="M145" s="41" t="str">
        <f aca="false">IF(D145="","",IF(E145="Référence inconnue","Référence inconnue",IF(I145="","Type inconnu",IF(AND(IFERROR(INDEX(Articles!$I$5:$I$304,MATCH(D145,Articles!$A$5:$A$304,0)),"Aucun")&lt;&gt;"Aucun",G145=""),"Lot manquant",IF(COUNTIF($N$2:$N$5000,N145)&gt;1,"Doublon ?","")))))</f>
        <v/>
      </c>
      <c r="N145" s="6" t="str">
        <f aca="false">IF(D145="","",B145&amp;"/"&amp;C145&amp;"/"&amp;D145&amp;"/"&amp;G145&amp;"/"&amp;H145&amp;"/"&amp;TEXT(A145,"0"))</f>
        <v>BS-2511-1105/Sortie/DT125//5/45965</v>
      </c>
    </row>
    <row r="146" customFormat="false" ht="15" hidden="false" customHeight="false" outlineLevel="0" collapsed="false">
      <c r="A146" s="37" t="n">
        <v>45965</v>
      </c>
      <c r="B146" s="38" t="s">
        <v>246</v>
      </c>
      <c r="C146" s="38" t="s">
        <v>113</v>
      </c>
      <c r="D146" s="38" t="s">
        <v>92</v>
      </c>
      <c r="E146" s="39" t="str">
        <f aca="false">IF(D146="","",IFERROR(INDEX(Articles!$B$5:$B$304,MATCH(D146,Articles!$A$5:$A$304,0)),"Référence inconnue"))</f>
        <v>Disque à tronçonner Ø125 mm</v>
      </c>
      <c r="F146" s="38" t="s">
        <v>111</v>
      </c>
      <c r="G146" s="38"/>
      <c r="H146" s="38" t="n">
        <v>4</v>
      </c>
      <c r="I146" s="40" t="n">
        <f aca="false">IF(C146="","",IFERROR(INDEX(Listes!$B$3:$B$20,MATCH(C146,Listes!$A$3:$A$20,0)),""))</f>
        <v>-1</v>
      </c>
      <c r="J146" s="40" t="n">
        <f aca="false">IF(OR(H146="",I146=""),0,H146*I146)</f>
        <v>-4</v>
      </c>
      <c r="K146" s="38" t="s">
        <v>111</v>
      </c>
      <c r="L146" s="38" t="s">
        <v>114</v>
      </c>
      <c r="M146" s="41" t="str">
        <f aca="false">IF(D146="","",IF(E146="Référence inconnue","Référence inconnue",IF(I146="","Type inconnu",IF(AND(IFERROR(INDEX(Articles!$I$5:$I$304,MATCH(D146,Articles!$A$5:$A$304,0)),"Aucun")&lt;&gt;"Aucun",G146=""),"Lot manquant",IF(COUNTIF($N$2:$N$5000,N146)&gt;1,"Doublon ?","")))))</f>
        <v/>
      </c>
      <c r="N146" s="6" t="str">
        <f aca="false">IF(D146="","",B146&amp;"/"&amp;C146&amp;"/"&amp;D146&amp;"/"&amp;G146&amp;"/"&amp;H146&amp;"/"&amp;TEXT(A146,"0"))</f>
        <v>BS-2511-1106/Sortie/DT125//4/45965</v>
      </c>
    </row>
    <row r="147" customFormat="false" ht="15" hidden="false" customHeight="false" outlineLevel="0" collapsed="false">
      <c r="A147" s="37" t="n">
        <v>45965</v>
      </c>
      <c r="B147" s="38" t="s">
        <v>247</v>
      </c>
      <c r="C147" s="38" t="s">
        <v>113</v>
      </c>
      <c r="D147" s="38" t="s">
        <v>97</v>
      </c>
      <c r="E147" s="39" t="str">
        <f aca="false">IF(D147="","",IFERROR(INDEX(Articles!$B$5:$B$304,MATCH(D147,Articles!$A$5:$A$304,0)),"Référence inconnue"))</f>
        <v>Vis H M8x30 (boîte de 100)</v>
      </c>
      <c r="F147" s="38" t="s">
        <v>93</v>
      </c>
      <c r="G147" s="38"/>
      <c r="H147" s="38" t="n">
        <v>1</v>
      </c>
      <c r="I147" s="40" t="n">
        <f aca="false">IF(C147="","",IFERROR(INDEX(Listes!$B$3:$B$20,MATCH(C147,Listes!$A$3:$A$20,0)),""))</f>
        <v>-1</v>
      </c>
      <c r="J147" s="40" t="n">
        <f aca="false">IF(OR(H147="",I147=""),0,H147*I147)</f>
        <v>-1</v>
      </c>
      <c r="K147" s="38" t="s">
        <v>93</v>
      </c>
      <c r="L147" s="38" t="s">
        <v>114</v>
      </c>
      <c r="M147" s="41" t="str">
        <f aca="false">IF(D147="","",IF(E147="Référence inconnue","Référence inconnue",IF(I147="","Type inconnu",IF(AND(IFERROR(INDEX(Articles!$I$5:$I$304,MATCH(D147,Articles!$A$5:$A$304,0)),"Aucun")&lt;&gt;"Aucun",G147=""),"Lot manquant",IF(COUNTIF($N$2:$N$5000,N147)&gt;1,"Doublon ?","")))))</f>
        <v/>
      </c>
      <c r="N147" s="6" t="str">
        <f aca="false">IF(D147="","",B147&amp;"/"&amp;C147&amp;"/"&amp;D147&amp;"/"&amp;G147&amp;"/"&amp;H147&amp;"/"&amp;TEXT(A147,"0"))</f>
        <v>BS-2511-1107/Sortie/BO830//1/45965</v>
      </c>
    </row>
    <row r="148" customFormat="false" ht="15" hidden="false" customHeight="false" outlineLevel="0" collapsed="false">
      <c r="A148" s="37" t="n">
        <v>45965</v>
      </c>
      <c r="B148" s="38" t="s">
        <v>248</v>
      </c>
      <c r="C148" s="38" t="s">
        <v>113</v>
      </c>
      <c r="D148" s="38" t="s">
        <v>102</v>
      </c>
      <c r="E148" s="39" t="str">
        <f aca="false">IF(D148="","",IFERROR(INDEX(Articles!$B$5:$B$304,MATCH(D148,Articles!$A$5:$A$304,0)),"Référence inconnue"))</f>
        <v>Huile hydraulique HVLP 46 (bidon 20 L)</v>
      </c>
      <c r="F148" s="38" t="s">
        <v>93</v>
      </c>
      <c r="G148" s="38" t="s">
        <v>104</v>
      </c>
      <c r="H148" s="38" t="n">
        <v>1</v>
      </c>
      <c r="I148" s="40" t="n">
        <f aca="false">IF(C148="","",IFERROR(INDEX(Listes!$B$3:$B$20,MATCH(C148,Listes!$A$3:$A$20,0)),""))</f>
        <v>-1</v>
      </c>
      <c r="J148" s="40" t="n">
        <f aca="false">IF(OR(H148="",I148=""),0,H148*I148)</f>
        <v>-1</v>
      </c>
      <c r="K148" s="38" t="s">
        <v>93</v>
      </c>
      <c r="L148" s="38" t="s">
        <v>124</v>
      </c>
      <c r="M148" s="41" t="str">
        <f aca="false">IF(D148="","",IF(E148="Référence inconnue","Référence inconnue",IF(I148="","Type inconnu",IF(AND(IFERROR(INDEX(Articles!$I$5:$I$304,MATCH(D148,Articles!$A$5:$A$304,0)),"Aucun")&lt;&gt;"Aucun",G148=""),"Lot manquant",IF(COUNTIF($N$2:$N$5000,N148)&gt;1,"Doublon ?","")))))</f>
        <v/>
      </c>
      <c r="N148" s="6" t="str">
        <f aca="false">IF(D148="","",B148&amp;"/"&amp;C148&amp;"/"&amp;D148&amp;"/"&amp;G148&amp;"/"&amp;H148&amp;"/"&amp;TEXT(A148,"0"))</f>
        <v>BS-2511-1108/Sortie/HV46/HV-2509-01/1/45965</v>
      </c>
    </row>
    <row r="149" customFormat="false" ht="15" hidden="false" customHeight="false" outlineLevel="0" collapsed="false">
      <c r="A149" s="37" t="n">
        <v>45965</v>
      </c>
      <c r="B149" s="38" t="s">
        <v>248</v>
      </c>
      <c r="C149" s="38" t="s">
        <v>113</v>
      </c>
      <c r="D149" s="38" t="s">
        <v>102</v>
      </c>
      <c r="E149" s="39" t="str">
        <f aca="false">IF(D149="","",IFERROR(INDEX(Articles!$B$5:$B$304,MATCH(D149,Articles!$A$5:$A$304,0)),"Référence inconnue"))</f>
        <v>Huile hydraulique HVLP 46 (bidon 20 L)</v>
      </c>
      <c r="F149" s="38" t="s">
        <v>93</v>
      </c>
      <c r="G149" s="38" t="s">
        <v>219</v>
      </c>
      <c r="H149" s="38" t="n">
        <v>1</v>
      </c>
      <c r="I149" s="40" t="n">
        <f aca="false">IF(C149="","",IFERROR(INDEX(Listes!$B$3:$B$20,MATCH(C149,Listes!$A$3:$A$20,0)),""))</f>
        <v>-1</v>
      </c>
      <c r="J149" s="40" t="n">
        <f aca="false">IF(OR(H149="",I149=""),0,H149*I149)</f>
        <v>-1</v>
      </c>
      <c r="K149" s="38" t="s">
        <v>93</v>
      </c>
      <c r="L149" s="38" t="s">
        <v>124</v>
      </c>
      <c r="M149" s="41" t="str">
        <f aca="false">IF(D149="","",IF(E149="Référence inconnue","Référence inconnue",IF(I149="","Type inconnu",IF(AND(IFERROR(INDEX(Articles!$I$5:$I$304,MATCH(D149,Articles!$A$5:$A$304,0)),"Aucun")&lt;&gt;"Aucun",G149=""),"Lot manquant",IF(COUNTIF($N$2:$N$5000,N149)&gt;1,"Doublon ?","")))))</f>
        <v/>
      </c>
      <c r="N149" s="6" t="str">
        <f aca="false">IF(D149="","",B149&amp;"/"&amp;C149&amp;"/"&amp;D149&amp;"/"&amp;G149&amp;"/"&amp;H149&amp;"/"&amp;TEXT(A149,"0"))</f>
        <v>BS-2511-1108/Sortie/HV46/HV-2510-01/1/45965</v>
      </c>
    </row>
    <row r="150" customFormat="false" ht="15" hidden="false" customHeight="false" outlineLevel="0" collapsed="false">
      <c r="A150" s="37" t="n">
        <v>45966</v>
      </c>
      <c r="B150" s="38" t="s">
        <v>249</v>
      </c>
      <c r="C150" s="38" t="s">
        <v>140</v>
      </c>
      <c r="D150" s="38" t="s">
        <v>98</v>
      </c>
      <c r="E150" s="39" t="str">
        <f aca="false">IF(D150="","",IFERROR(INDEX(Articles!$B$5:$B$304,MATCH(D150,Articles!$A$5:$A$304,0)),"Référence inconnue"))</f>
        <v>Roulement 6204-2RS</v>
      </c>
      <c r="F150" s="38" t="s">
        <v>93</v>
      </c>
      <c r="G150" s="38"/>
      <c r="H150" s="38" t="n">
        <v>24</v>
      </c>
      <c r="I150" s="40" t="n">
        <f aca="false">IF(C150="","",IFERROR(INDEX(Listes!$B$3:$B$20,MATCH(C150,Listes!$A$3:$A$20,0)),""))</f>
        <v>1</v>
      </c>
      <c r="J150" s="40" t="n">
        <f aca="false">IF(OR(H150="",I150=""),0,H150*I150)</f>
        <v>24</v>
      </c>
      <c r="K150" s="38" t="s">
        <v>93</v>
      </c>
      <c r="L150" s="38" t="s">
        <v>250</v>
      </c>
      <c r="M150" s="41" t="str">
        <f aca="false">IF(D150="","",IF(E150="Référence inconnue","Référence inconnue",IF(I150="","Type inconnu",IF(AND(IFERROR(INDEX(Articles!$I$5:$I$304,MATCH(D150,Articles!$A$5:$A$304,0)),"Aucun")&lt;&gt;"Aucun",G150=""),"Lot manquant",IF(COUNTIF($N$2:$N$5000,N150)&gt;1,"Doublon ?","")))))</f>
        <v/>
      </c>
      <c r="N150" s="6" t="str">
        <f aca="false">IF(D150="","",B150&amp;"/"&amp;C150&amp;"/"&amp;D150&amp;"/"&amp;G150&amp;"/"&amp;H150&amp;"/"&amp;TEXT(A150,"0"))</f>
        <v>BR-2511-007/Réception/RL6204//24/45966</v>
      </c>
    </row>
    <row r="151" customFormat="false" ht="15" hidden="false" customHeight="false" outlineLevel="0" collapsed="false">
      <c r="A151" s="37" t="n">
        <v>45966</v>
      </c>
      <c r="B151" s="38" t="s">
        <v>251</v>
      </c>
      <c r="C151" s="38" t="s">
        <v>140</v>
      </c>
      <c r="D151" s="38" t="s">
        <v>92</v>
      </c>
      <c r="E151" s="39" t="str">
        <f aca="false">IF(D151="","",IFERROR(INDEX(Articles!$B$5:$B$304,MATCH(D151,Articles!$A$5:$A$304,0)),"Référence inconnue"))</f>
        <v>Disque à tronçonner Ø125 mm</v>
      </c>
      <c r="F151" s="38" t="s">
        <v>93</v>
      </c>
      <c r="G151" s="38"/>
      <c r="H151" s="38" t="n">
        <v>140</v>
      </c>
      <c r="I151" s="40" t="n">
        <f aca="false">IF(C151="","",IFERROR(INDEX(Listes!$B$3:$B$20,MATCH(C151,Listes!$A$3:$A$20,0)),""))</f>
        <v>1</v>
      </c>
      <c r="J151" s="40" t="n">
        <f aca="false">IF(OR(H151="",I151=""),0,H151*I151)</f>
        <v>140</v>
      </c>
      <c r="K151" s="38" t="s">
        <v>93</v>
      </c>
      <c r="L151" s="38" t="s">
        <v>252</v>
      </c>
      <c r="M151" s="41" t="str">
        <f aca="false">IF(D151="","",IF(E151="Référence inconnue","Référence inconnue",IF(I151="","Type inconnu",IF(AND(IFERROR(INDEX(Articles!$I$5:$I$304,MATCH(D151,Articles!$A$5:$A$304,0)),"Aucun")&lt;&gt;"Aucun",G151=""),"Lot manquant",IF(COUNTIF($N$2:$N$5000,N151)&gt;1,"Doublon ?","")))))</f>
        <v/>
      </c>
      <c r="N151" s="6" t="str">
        <f aca="false">IF(D151="","",B151&amp;"/"&amp;C151&amp;"/"&amp;D151&amp;"/"&amp;G151&amp;"/"&amp;H151&amp;"/"&amp;TEXT(A151,"0"))</f>
        <v>BR-2511-008/Réception/DT125//140/45966</v>
      </c>
    </row>
    <row r="152" customFormat="false" ht="15" hidden="false" customHeight="false" outlineLevel="0" collapsed="false">
      <c r="A152" s="37" t="n">
        <v>45966</v>
      </c>
      <c r="B152" s="38" t="s">
        <v>253</v>
      </c>
      <c r="C152" s="38" t="s">
        <v>107</v>
      </c>
      <c r="D152" s="38" t="s">
        <v>92</v>
      </c>
      <c r="E152" s="39" t="str">
        <f aca="false">IF(D152="","",IFERROR(INDEX(Articles!$B$5:$B$304,MATCH(D152,Articles!$A$5:$A$304,0)),"Référence inconnue"))</f>
        <v>Disque à tronçonner Ø125 mm</v>
      </c>
      <c r="F152" s="38" t="s">
        <v>93</v>
      </c>
      <c r="G152" s="38"/>
      <c r="H152" s="38" t="n">
        <v>20</v>
      </c>
      <c r="I152" s="40" t="n">
        <f aca="false">IF(C152="","",IFERROR(INDEX(Listes!$B$3:$B$20,MATCH(C152,Listes!$A$3:$A$20,0)),""))</f>
        <v>-1</v>
      </c>
      <c r="J152" s="40" t="n">
        <f aca="false">IF(OR(H152="",I152=""),0,H152*I152)</f>
        <v>-20</v>
      </c>
      <c r="K152" s="38" t="s">
        <v>93</v>
      </c>
      <c r="L152" s="38" t="s">
        <v>108</v>
      </c>
      <c r="M152" s="41" t="str">
        <f aca="false">IF(D152="","",IF(E152="Référence inconnue","Référence inconnue",IF(I152="","Type inconnu",IF(AND(IFERROR(INDEX(Articles!$I$5:$I$304,MATCH(D152,Articles!$A$5:$A$304,0)),"Aucun")&lt;&gt;"Aucun",G152=""),"Lot manquant",IF(COUNTIF($N$2:$N$5000,N152)&gt;1,"Doublon ?","")))))</f>
        <v/>
      </c>
      <c r="N152" s="6" t="str">
        <f aca="false">IF(D152="","",B152&amp;"/"&amp;C152&amp;"/"&amp;D152&amp;"/"&amp;G152&amp;"/"&amp;H152&amp;"/"&amp;TEXT(A152,"0"))</f>
        <v>TR-2511-012/Transfert sortant/DT125//20/45966</v>
      </c>
    </row>
    <row r="153" customFormat="false" ht="15" hidden="false" customHeight="false" outlineLevel="0" collapsed="false">
      <c r="A153" s="37" t="n">
        <v>45966</v>
      </c>
      <c r="B153" s="38" t="s">
        <v>253</v>
      </c>
      <c r="C153" s="38" t="s">
        <v>110</v>
      </c>
      <c r="D153" s="38" t="s">
        <v>92</v>
      </c>
      <c r="E153" s="39" t="str">
        <f aca="false">IF(D153="","",IFERROR(INDEX(Articles!$B$5:$B$304,MATCH(D153,Articles!$A$5:$A$304,0)),"Référence inconnue"))</f>
        <v>Disque à tronçonner Ø125 mm</v>
      </c>
      <c r="F153" s="38" t="s">
        <v>111</v>
      </c>
      <c r="G153" s="38"/>
      <c r="H153" s="38" t="n">
        <v>20</v>
      </c>
      <c r="I153" s="40" t="n">
        <f aca="false">IF(C153="","",IFERROR(INDEX(Listes!$B$3:$B$20,MATCH(C153,Listes!$A$3:$A$20,0)),""))</f>
        <v>1</v>
      </c>
      <c r="J153" s="40" t="n">
        <f aca="false">IF(OR(H153="",I153=""),0,H153*I153)</f>
        <v>20</v>
      </c>
      <c r="K153" s="38" t="s">
        <v>93</v>
      </c>
      <c r="L153" s="38" t="s">
        <v>108</v>
      </c>
      <c r="M153" s="41" t="str">
        <f aca="false">IF(D153="","",IF(E153="Référence inconnue","Référence inconnue",IF(I153="","Type inconnu",IF(AND(IFERROR(INDEX(Articles!$I$5:$I$304,MATCH(D153,Articles!$A$5:$A$304,0)),"Aucun")&lt;&gt;"Aucun",G153=""),"Lot manquant",IF(COUNTIF($N$2:$N$5000,N153)&gt;1,"Doublon ?","")))))</f>
        <v/>
      </c>
      <c r="N153" s="6" t="str">
        <f aca="false">IF(D153="","",B153&amp;"/"&amp;C153&amp;"/"&amp;D153&amp;"/"&amp;G153&amp;"/"&amp;H153&amp;"/"&amp;TEXT(A153,"0"))</f>
        <v>TR-2511-012/Transfert entrant/DT125//20/45966</v>
      </c>
    </row>
    <row r="154" customFormat="false" ht="15" hidden="false" customHeight="false" outlineLevel="0" collapsed="false">
      <c r="A154" s="37" t="n">
        <v>45966</v>
      </c>
      <c r="B154" s="38" t="s">
        <v>254</v>
      </c>
      <c r="C154" s="38" t="s">
        <v>113</v>
      </c>
      <c r="D154" s="38" t="s">
        <v>92</v>
      </c>
      <c r="E154" s="39" t="str">
        <f aca="false">IF(D154="","",IFERROR(INDEX(Articles!$B$5:$B$304,MATCH(D154,Articles!$A$5:$A$304,0)),"Référence inconnue"))</f>
        <v>Disque à tronçonner Ø125 mm</v>
      </c>
      <c r="F154" s="38" t="s">
        <v>111</v>
      </c>
      <c r="G154" s="38"/>
      <c r="H154" s="38" t="n">
        <v>10</v>
      </c>
      <c r="I154" s="40" t="n">
        <f aca="false">IF(C154="","",IFERROR(INDEX(Listes!$B$3:$B$20,MATCH(C154,Listes!$A$3:$A$20,0)),""))</f>
        <v>-1</v>
      </c>
      <c r="J154" s="40" t="n">
        <f aca="false">IF(OR(H154="",I154=""),0,H154*I154)</f>
        <v>-10</v>
      </c>
      <c r="K154" s="38" t="s">
        <v>111</v>
      </c>
      <c r="L154" s="38" t="s">
        <v>114</v>
      </c>
      <c r="M154" s="41" t="str">
        <f aca="false">IF(D154="","",IF(E154="Référence inconnue","Référence inconnue",IF(I154="","Type inconnu",IF(AND(IFERROR(INDEX(Articles!$I$5:$I$304,MATCH(D154,Articles!$A$5:$A$304,0)),"Aucun")&lt;&gt;"Aucun",G154=""),"Lot manquant",IF(COUNTIF($N$2:$N$5000,N154)&gt;1,"Doublon ?","")))))</f>
        <v/>
      </c>
      <c r="N154" s="6" t="str">
        <f aca="false">IF(D154="","",B154&amp;"/"&amp;C154&amp;"/"&amp;D154&amp;"/"&amp;G154&amp;"/"&amp;H154&amp;"/"&amp;TEXT(A154,"0"))</f>
        <v>BS-2511-1109/Sortie/DT125//10/45966</v>
      </c>
    </row>
    <row r="155" customFormat="false" ht="15" hidden="false" customHeight="false" outlineLevel="0" collapsed="false">
      <c r="A155" s="37" t="n">
        <v>45966</v>
      </c>
      <c r="B155" s="38" t="s">
        <v>255</v>
      </c>
      <c r="C155" s="38" t="s">
        <v>113</v>
      </c>
      <c r="D155" s="38" t="s">
        <v>92</v>
      </c>
      <c r="E155" s="39" t="str">
        <f aca="false">IF(D155="","",IFERROR(INDEX(Articles!$B$5:$B$304,MATCH(D155,Articles!$A$5:$A$304,0)),"Référence inconnue"))</f>
        <v>Disque à tronçonner Ø125 mm</v>
      </c>
      <c r="F155" s="38" t="s">
        <v>111</v>
      </c>
      <c r="G155" s="38"/>
      <c r="H155" s="38" t="n">
        <v>4</v>
      </c>
      <c r="I155" s="40" t="n">
        <f aca="false">IF(C155="","",IFERROR(INDEX(Listes!$B$3:$B$20,MATCH(C155,Listes!$A$3:$A$20,0)),""))</f>
        <v>-1</v>
      </c>
      <c r="J155" s="40" t="n">
        <f aca="false">IF(OR(H155="",I155=""),0,H155*I155)</f>
        <v>-4</v>
      </c>
      <c r="K155" s="38" t="s">
        <v>111</v>
      </c>
      <c r="L155" s="38" t="s">
        <v>114</v>
      </c>
      <c r="M155" s="41" t="str">
        <f aca="false">IF(D155="","",IF(E155="Référence inconnue","Référence inconnue",IF(I155="","Type inconnu",IF(AND(IFERROR(INDEX(Articles!$I$5:$I$304,MATCH(D155,Articles!$A$5:$A$304,0)),"Aucun")&lt;&gt;"Aucun",G155=""),"Lot manquant",IF(COUNTIF($N$2:$N$5000,N155)&gt;1,"Doublon ?","")))))</f>
        <v/>
      </c>
      <c r="N155" s="6" t="str">
        <f aca="false">IF(D155="","",B155&amp;"/"&amp;C155&amp;"/"&amp;D155&amp;"/"&amp;G155&amp;"/"&amp;H155&amp;"/"&amp;TEXT(A155,"0"))</f>
        <v>BS-2511-1110/Sortie/DT125//4/45966</v>
      </c>
    </row>
    <row r="156" customFormat="false" ht="15" hidden="false" customHeight="false" outlineLevel="0" collapsed="false">
      <c r="A156" s="37" t="n">
        <v>45966</v>
      </c>
      <c r="B156" s="38" t="s">
        <v>256</v>
      </c>
      <c r="C156" s="38" t="s">
        <v>113</v>
      </c>
      <c r="D156" s="38" t="s">
        <v>92</v>
      </c>
      <c r="E156" s="39" t="str">
        <f aca="false">IF(D156="","",IFERROR(INDEX(Articles!$B$5:$B$304,MATCH(D156,Articles!$A$5:$A$304,0)),"Référence inconnue"))</f>
        <v>Disque à tronçonner Ø125 mm</v>
      </c>
      <c r="F156" s="38" t="s">
        <v>111</v>
      </c>
      <c r="G156" s="38"/>
      <c r="H156" s="38" t="n">
        <v>8</v>
      </c>
      <c r="I156" s="40" t="n">
        <f aca="false">IF(C156="","",IFERROR(INDEX(Listes!$B$3:$B$20,MATCH(C156,Listes!$A$3:$A$20,0)),""))</f>
        <v>-1</v>
      </c>
      <c r="J156" s="40" t="n">
        <f aca="false">IF(OR(H156="",I156=""),0,H156*I156)</f>
        <v>-8</v>
      </c>
      <c r="K156" s="38" t="s">
        <v>111</v>
      </c>
      <c r="L156" s="38" t="s">
        <v>114</v>
      </c>
      <c r="M156" s="41" t="str">
        <f aca="false">IF(D156="","",IF(E156="Référence inconnue","Référence inconnue",IF(I156="","Type inconnu",IF(AND(IFERROR(INDEX(Articles!$I$5:$I$304,MATCH(D156,Articles!$A$5:$A$304,0)),"Aucun")&lt;&gt;"Aucun",G156=""),"Lot manquant",IF(COUNTIF($N$2:$N$5000,N156)&gt;1,"Doublon ?","")))))</f>
        <v/>
      </c>
      <c r="N156" s="6" t="str">
        <f aca="false">IF(D156="","",B156&amp;"/"&amp;C156&amp;"/"&amp;D156&amp;"/"&amp;G156&amp;"/"&amp;H156&amp;"/"&amp;TEXT(A156,"0"))</f>
        <v>BS-2511-1111/Sortie/DT125//8/45966</v>
      </c>
    </row>
    <row r="157" customFormat="false" ht="15" hidden="false" customHeight="false" outlineLevel="0" collapsed="false">
      <c r="A157" s="37" t="n">
        <v>45966</v>
      </c>
      <c r="B157" s="38" t="s">
        <v>257</v>
      </c>
      <c r="C157" s="38" t="s">
        <v>113</v>
      </c>
      <c r="D157" s="38" t="s">
        <v>96</v>
      </c>
      <c r="E157" s="39" t="str">
        <f aca="false">IF(D157="","",IFERROR(INDEX(Articles!$B$5:$B$304,MATCH(D157,Articles!$A$5:$A$304,0)),"Référence inconnue"))</f>
        <v>Film étirable 500 mm</v>
      </c>
      <c r="F157" s="38" t="s">
        <v>93</v>
      </c>
      <c r="G157" s="38"/>
      <c r="H157" s="38" t="n">
        <v>6</v>
      </c>
      <c r="I157" s="40" t="n">
        <f aca="false">IF(C157="","",IFERROR(INDEX(Listes!$B$3:$B$20,MATCH(C157,Listes!$A$3:$A$20,0)),""))</f>
        <v>-1</v>
      </c>
      <c r="J157" s="40" t="n">
        <f aca="false">IF(OR(H157="",I157=""),0,H157*I157)</f>
        <v>-6</v>
      </c>
      <c r="K157" s="38" t="s">
        <v>93</v>
      </c>
      <c r="L157" s="38" t="s">
        <v>121</v>
      </c>
      <c r="M157" s="41" t="str">
        <f aca="false">IF(D157="","",IF(E157="Référence inconnue","Référence inconnue",IF(I157="","Type inconnu",IF(AND(IFERROR(INDEX(Articles!$I$5:$I$304,MATCH(D157,Articles!$A$5:$A$304,0)),"Aucun")&lt;&gt;"Aucun",G157=""),"Lot manquant",IF(COUNTIF($N$2:$N$5000,N157)&gt;1,"Doublon ?","")))))</f>
        <v/>
      </c>
      <c r="N157" s="6" t="str">
        <f aca="false">IF(D157="","",B157&amp;"/"&amp;C157&amp;"/"&amp;D157&amp;"/"&amp;G157&amp;"/"&amp;H157&amp;"/"&amp;TEXT(A157,"0"))</f>
        <v>BS-2511-1112/Sortie/FS500//6/45966</v>
      </c>
    </row>
    <row r="158" customFormat="false" ht="15" hidden="false" customHeight="false" outlineLevel="0" collapsed="false">
      <c r="A158" s="37" t="n">
        <v>45967</v>
      </c>
      <c r="B158" s="38" t="s">
        <v>258</v>
      </c>
      <c r="C158" s="38" t="s">
        <v>107</v>
      </c>
      <c r="D158" s="38" t="s">
        <v>92</v>
      </c>
      <c r="E158" s="39" t="str">
        <f aca="false">IF(D158="","",IFERROR(INDEX(Articles!$B$5:$B$304,MATCH(D158,Articles!$A$5:$A$304,0)),"Référence inconnue"))</f>
        <v>Disque à tronçonner Ø125 mm</v>
      </c>
      <c r="F158" s="38" t="s">
        <v>93</v>
      </c>
      <c r="G158" s="38"/>
      <c r="H158" s="38" t="n">
        <v>20</v>
      </c>
      <c r="I158" s="40" t="n">
        <f aca="false">IF(C158="","",IFERROR(INDEX(Listes!$B$3:$B$20,MATCH(C158,Listes!$A$3:$A$20,0)),""))</f>
        <v>-1</v>
      </c>
      <c r="J158" s="40" t="n">
        <f aca="false">IF(OR(H158="",I158=""),0,H158*I158)</f>
        <v>-20</v>
      </c>
      <c r="K158" s="38" t="s">
        <v>93</v>
      </c>
      <c r="L158" s="38" t="s">
        <v>108</v>
      </c>
      <c r="M158" s="41" t="str">
        <f aca="false">IF(D158="","",IF(E158="Référence inconnue","Référence inconnue",IF(I158="","Type inconnu",IF(AND(IFERROR(INDEX(Articles!$I$5:$I$304,MATCH(D158,Articles!$A$5:$A$304,0)),"Aucun")&lt;&gt;"Aucun",G158=""),"Lot manquant",IF(COUNTIF($N$2:$N$5000,N158)&gt;1,"Doublon ?","")))))</f>
        <v/>
      </c>
      <c r="N158" s="6" t="str">
        <f aca="false">IF(D158="","",B158&amp;"/"&amp;C158&amp;"/"&amp;D158&amp;"/"&amp;G158&amp;"/"&amp;H158&amp;"/"&amp;TEXT(A158,"0"))</f>
        <v>TR-2511-013/Transfert sortant/DT125//20/45967</v>
      </c>
    </row>
    <row r="159" customFormat="false" ht="15" hidden="false" customHeight="false" outlineLevel="0" collapsed="false">
      <c r="A159" s="37" t="n">
        <v>45967</v>
      </c>
      <c r="B159" s="38" t="s">
        <v>258</v>
      </c>
      <c r="C159" s="38" t="s">
        <v>110</v>
      </c>
      <c r="D159" s="38" t="s">
        <v>92</v>
      </c>
      <c r="E159" s="39" t="str">
        <f aca="false">IF(D159="","",IFERROR(INDEX(Articles!$B$5:$B$304,MATCH(D159,Articles!$A$5:$A$304,0)),"Référence inconnue"))</f>
        <v>Disque à tronçonner Ø125 mm</v>
      </c>
      <c r="F159" s="38" t="s">
        <v>111</v>
      </c>
      <c r="G159" s="38"/>
      <c r="H159" s="38" t="n">
        <v>20</v>
      </c>
      <c r="I159" s="40" t="n">
        <f aca="false">IF(C159="","",IFERROR(INDEX(Listes!$B$3:$B$20,MATCH(C159,Listes!$A$3:$A$20,0)),""))</f>
        <v>1</v>
      </c>
      <c r="J159" s="40" t="n">
        <f aca="false">IF(OR(H159="",I159=""),0,H159*I159)</f>
        <v>20</v>
      </c>
      <c r="K159" s="38" t="s">
        <v>93</v>
      </c>
      <c r="L159" s="38" t="s">
        <v>108</v>
      </c>
      <c r="M159" s="41" t="str">
        <f aca="false">IF(D159="","",IF(E159="Référence inconnue","Référence inconnue",IF(I159="","Type inconnu",IF(AND(IFERROR(INDEX(Articles!$I$5:$I$304,MATCH(D159,Articles!$A$5:$A$304,0)),"Aucun")&lt;&gt;"Aucun",G159=""),"Lot manquant",IF(COUNTIF($N$2:$N$5000,N159)&gt;1,"Doublon ?","")))))</f>
        <v/>
      </c>
      <c r="N159" s="6" t="str">
        <f aca="false">IF(D159="","",B159&amp;"/"&amp;C159&amp;"/"&amp;D159&amp;"/"&amp;G159&amp;"/"&amp;H159&amp;"/"&amp;TEXT(A159,"0"))</f>
        <v>TR-2511-013/Transfert entrant/DT125//20/45967</v>
      </c>
    </row>
    <row r="160" customFormat="false" ht="15" hidden="false" customHeight="false" outlineLevel="0" collapsed="false">
      <c r="A160" s="37" t="n">
        <v>45967</v>
      </c>
      <c r="B160" s="38" t="s">
        <v>259</v>
      </c>
      <c r="C160" s="38" t="s">
        <v>113</v>
      </c>
      <c r="D160" s="38" t="s">
        <v>92</v>
      </c>
      <c r="E160" s="39" t="str">
        <f aca="false">IF(D160="","",IFERROR(INDEX(Articles!$B$5:$B$304,MATCH(D160,Articles!$A$5:$A$304,0)),"Référence inconnue"))</f>
        <v>Disque à tronçonner Ø125 mm</v>
      </c>
      <c r="F160" s="38" t="s">
        <v>111</v>
      </c>
      <c r="G160" s="38"/>
      <c r="H160" s="38" t="n">
        <v>5</v>
      </c>
      <c r="I160" s="40" t="n">
        <f aca="false">IF(C160="","",IFERROR(INDEX(Listes!$B$3:$B$20,MATCH(C160,Listes!$A$3:$A$20,0)),""))</f>
        <v>-1</v>
      </c>
      <c r="J160" s="40" t="n">
        <f aca="false">IF(OR(H160="",I160=""),0,H160*I160)</f>
        <v>-5</v>
      </c>
      <c r="K160" s="38" t="s">
        <v>111</v>
      </c>
      <c r="L160" s="38" t="s">
        <v>114</v>
      </c>
      <c r="M160" s="41" t="str">
        <f aca="false">IF(D160="","",IF(E160="Référence inconnue","Référence inconnue",IF(I160="","Type inconnu",IF(AND(IFERROR(INDEX(Articles!$I$5:$I$304,MATCH(D160,Articles!$A$5:$A$304,0)),"Aucun")&lt;&gt;"Aucun",G160=""),"Lot manquant",IF(COUNTIF($N$2:$N$5000,N160)&gt;1,"Doublon ?","")))))</f>
        <v/>
      </c>
      <c r="N160" s="6" t="str">
        <f aca="false">IF(D160="","",B160&amp;"/"&amp;C160&amp;"/"&amp;D160&amp;"/"&amp;G160&amp;"/"&amp;H160&amp;"/"&amp;TEXT(A160,"0"))</f>
        <v>BS-2511-1113/Sortie/DT125//5/45967</v>
      </c>
    </row>
    <row r="161" customFormat="false" ht="15" hidden="false" customHeight="false" outlineLevel="0" collapsed="false">
      <c r="A161" s="37" t="n">
        <v>45967</v>
      </c>
      <c r="B161" s="38" t="s">
        <v>260</v>
      </c>
      <c r="C161" s="38" t="s">
        <v>113</v>
      </c>
      <c r="D161" s="38" t="s">
        <v>95</v>
      </c>
      <c r="E161" s="39" t="str">
        <f aca="false">IF(D161="","",IFERROR(INDEX(Articles!$B$5:$B$304,MATCH(D161,Articles!$A$5:$A$304,0)),"Référence inconnue"))</f>
        <v>Gants de manutention taille 9</v>
      </c>
      <c r="F161" s="38" t="s">
        <v>93</v>
      </c>
      <c r="G161" s="38"/>
      <c r="H161" s="38" t="n">
        <v>8</v>
      </c>
      <c r="I161" s="40" t="n">
        <f aca="false">IF(C161="","",IFERROR(INDEX(Listes!$B$3:$B$20,MATCH(C161,Listes!$A$3:$A$20,0)),""))</f>
        <v>-1</v>
      </c>
      <c r="J161" s="40" t="n">
        <f aca="false">IF(OR(H161="",I161=""),0,H161*I161)</f>
        <v>-8</v>
      </c>
      <c r="K161" s="38" t="s">
        <v>93</v>
      </c>
      <c r="L161" s="38" t="s">
        <v>124</v>
      </c>
      <c r="M161" s="41" t="str">
        <f aca="false">IF(D161="","",IF(E161="Référence inconnue","Référence inconnue",IF(I161="","Type inconnu",IF(AND(IFERROR(INDEX(Articles!$I$5:$I$304,MATCH(D161,Articles!$A$5:$A$304,0)),"Aucun")&lt;&gt;"Aucun",G161=""),"Lot manquant",IF(COUNTIF($N$2:$N$5000,N161)&gt;1,"Doublon ?","")))))</f>
        <v/>
      </c>
      <c r="N161" s="6" t="str">
        <f aca="false">IF(D161="","",B161&amp;"/"&amp;C161&amp;"/"&amp;D161&amp;"/"&amp;G161&amp;"/"&amp;H161&amp;"/"&amp;TEXT(A161,"0"))</f>
        <v>BS-2511-1114/Sortie/GA09//8/45967</v>
      </c>
    </row>
    <row r="162" customFormat="false" ht="15" hidden="false" customHeight="false" outlineLevel="0" collapsed="false">
      <c r="A162" s="37" t="n">
        <v>45967</v>
      </c>
      <c r="B162" s="38" t="s">
        <v>261</v>
      </c>
      <c r="C162" s="38" t="s">
        <v>113</v>
      </c>
      <c r="D162" s="38" t="s">
        <v>96</v>
      </c>
      <c r="E162" s="39" t="str">
        <f aca="false">IF(D162="","",IFERROR(INDEX(Articles!$B$5:$B$304,MATCH(D162,Articles!$A$5:$A$304,0)),"Référence inconnue"))</f>
        <v>Film étirable 500 mm</v>
      </c>
      <c r="F162" s="38" t="s">
        <v>93</v>
      </c>
      <c r="G162" s="38"/>
      <c r="H162" s="38" t="n">
        <v>5</v>
      </c>
      <c r="I162" s="40" t="n">
        <f aca="false">IF(C162="","",IFERROR(INDEX(Listes!$B$3:$B$20,MATCH(C162,Listes!$A$3:$A$20,0)),""))</f>
        <v>-1</v>
      </c>
      <c r="J162" s="40" t="n">
        <f aca="false">IF(OR(H162="",I162=""),0,H162*I162)</f>
        <v>-5</v>
      </c>
      <c r="K162" s="38" t="s">
        <v>93</v>
      </c>
      <c r="L162" s="38" t="s">
        <v>121</v>
      </c>
      <c r="M162" s="41" t="str">
        <f aca="false">IF(D162="","",IF(E162="Référence inconnue","Référence inconnue",IF(I162="","Type inconnu",IF(AND(IFERROR(INDEX(Articles!$I$5:$I$304,MATCH(D162,Articles!$A$5:$A$304,0)),"Aucun")&lt;&gt;"Aucun",G162=""),"Lot manquant",IF(COUNTIF($N$2:$N$5000,N162)&gt;1,"Doublon ?","")))))</f>
        <v/>
      </c>
      <c r="N162" s="6" t="str">
        <f aca="false">IF(D162="","",B162&amp;"/"&amp;C162&amp;"/"&amp;D162&amp;"/"&amp;G162&amp;"/"&amp;H162&amp;"/"&amp;TEXT(A162,"0"))</f>
        <v>BS-2511-1115/Sortie/FS500//5/45967</v>
      </c>
    </row>
    <row r="163" customFormat="false" ht="15" hidden="false" customHeight="false" outlineLevel="0" collapsed="false">
      <c r="A163" s="37" t="n">
        <v>45967</v>
      </c>
      <c r="B163" s="38" t="s">
        <v>262</v>
      </c>
      <c r="C163" s="38" t="s">
        <v>113</v>
      </c>
      <c r="D163" s="38" t="s">
        <v>97</v>
      </c>
      <c r="E163" s="39" t="str">
        <f aca="false">IF(D163="","",IFERROR(INDEX(Articles!$B$5:$B$304,MATCH(D163,Articles!$A$5:$A$304,0)),"Référence inconnue"))</f>
        <v>Vis H M8x30 (boîte de 100)</v>
      </c>
      <c r="F163" s="38" t="s">
        <v>93</v>
      </c>
      <c r="G163" s="38"/>
      <c r="H163" s="38" t="n">
        <v>3</v>
      </c>
      <c r="I163" s="40" t="n">
        <f aca="false">IF(C163="","",IFERROR(INDEX(Listes!$B$3:$B$20,MATCH(C163,Listes!$A$3:$A$20,0)),""))</f>
        <v>-1</v>
      </c>
      <c r="J163" s="40" t="n">
        <f aca="false">IF(OR(H163="",I163=""),0,H163*I163)</f>
        <v>-3</v>
      </c>
      <c r="K163" s="38" t="s">
        <v>93</v>
      </c>
      <c r="L163" s="38" t="s">
        <v>114</v>
      </c>
      <c r="M163" s="41" t="str">
        <f aca="false">IF(D163="","",IF(E163="Référence inconnue","Référence inconnue",IF(I163="","Type inconnu",IF(AND(IFERROR(INDEX(Articles!$I$5:$I$304,MATCH(D163,Articles!$A$5:$A$304,0)),"Aucun")&lt;&gt;"Aucun",G163=""),"Lot manquant",IF(COUNTIF($N$2:$N$5000,N163)&gt;1,"Doublon ?","")))))</f>
        <v/>
      </c>
      <c r="N163" s="6" t="str">
        <f aca="false">IF(D163="","",B163&amp;"/"&amp;C163&amp;"/"&amp;D163&amp;"/"&amp;G163&amp;"/"&amp;H163&amp;"/"&amp;TEXT(A163,"0"))</f>
        <v>BS-2511-1116/Sortie/BO830//3/45967</v>
      </c>
    </row>
    <row r="164" customFormat="false" ht="15" hidden="false" customHeight="false" outlineLevel="0" collapsed="false">
      <c r="A164" s="37" t="n">
        <v>45968</v>
      </c>
      <c r="B164" s="38" t="s">
        <v>263</v>
      </c>
      <c r="C164" s="38" t="s">
        <v>140</v>
      </c>
      <c r="D164" s="38" t="s">
        <v>95</v>
      </c>
      <c r="E164" s="39" t="str">
        <f aca="false">IF(D164="","",IFERROR(INDEX(Articles!$B$5:$B$304,MATCH(D164,Articles!$A$5:$A$304,0)),"Référence inconnue"))</f>
        <v>Gants de manutention taille 9</v>
      </c>
      <c r="F164" s="38" t="s">
        <v>93</v>
      </c>
      <c r="G164" s="38"/>
      <c r="H164" s="38" t="n">
        <v>120</v>
      </c>
      <c r="I164" s="40" t="n">
        <f aca="false">IF(C164="","",IFERROR(INDEX(Listes!$B$3:$B$20,MATCH(C164,Listes!$A$3:$A$20,0)),""))</f>
        <v>1</v>
      </c>
      <c r="J164" s="40" t="n">
        <f aca="false">IF(OR(H164="",I164=""),0,H164*I164)</f>
        <v>120</v>
      </c>
      <c r="K164" s="38" t="s">
        <v>93</v>
      </c>
      <c r="L164" s="38" t="s">
        <v>264</v>
      </c>
      <c r="M164" s="41" t="str">
        <f aca="false">IF(D164="","",IF(E164="Référence inconnue","Référence inconnue",IF(I164="","Type inconnu",IF(AND(IFERROR(INDEX(Articles!$I$5:$I$304,MATCH(D164,Articles!$A$5:$A$304,0)),"Aucun")&lt;&gt;"Aucun",G164=""),"Lot manquant",IF(COUNTIF($N$2:$N$5000,N164)&gt;1,"Doublon ?","")))))</f>
        <v/>
      </c>
      <c r="N164" s="6" t="str">
        <f aca="false">IF(D164="","",B164&amp;"/"&amp;C164&amp;"/"&amp;D164&amp;"/"&amp;G164&amp;"/"&amp;H164&amp;"/"&amp;TEXT(A164,"0"))</f>
        <v>BR-2511-009/Réception/GA09//120/45968</v>
      </c>
    </row>
    <row r="165" customFormat="false" ht="15" hidden="false" customHeight="false" outlineLevel="0" collapsed="false">
      <c r="A165" s="37" t="n">
        <v>45968</v>
      </c>
      <c r="B165" s="38" t="s">
        <v>265</v>
      </c>
      <c r="C165" s="38" t="s">
        <v>107</v>
      </c>
      <c r="D165" s="38" t="s">
        <v>92</v>
      </c>
      <c r="E165" s="39" t="str">
        <f aca="false">IF(D165="","",IFERROR(INDEX(Articles!$B$5:$B$304,MATCH(D165,Articles!$A$5:$A$304,0)),"Référence inconnue"))</f>
        <v>Disque à tronçonner Ø125 mm</v>
      </c>
      <c r="F165" s="38" t="s">
        <v>93</v>
      </c>
      <c r="G165" s="38"/>
      <c r="H165" s="38" t="n">
        <v>20</v>
      </c>
      <c r="I165" s="40" t="n">
        <f aca="false">IF(C165="","",IFERROR(INDEX(Listes!$B$3:$B$20,MATCH(C165,Listes!$A$3:$A$20,0)),""))</f>
        <v>-1</v>
      </c>
      <c r="J165" s="40" t="n">
        <f aca="false">IF(OR(H165="",I165=""),0,H165*I165)</f>
        <v>-20</v>
      </c>
      <c r="K165" s="38" t="s">
        <v>93</v>
      </c>
      <c r="L165" s="38" t="s">
        <v>108</v>
      </c>
      <c r="M165" s="41" t="str">
        <f aca="false">IF(D165="","",IF(E165="Référence inconnue","Référence inconnue",IF(I165="","Type inconnu",IF(AND(IFERROR(INDEX(Articles!$I$5:$I$304,MATCH(D165,Articles!$A$5:$A$304,0)),"Aucun")&lt;&gt;"Aucun",G165=""),"Lot manquant",IF(COUNTIF($N$2:$N$5000,N165)&gt;1,"Doublon ?","")))))</f>
        <v/>
      </c>
      <c r="N165" s="6" t="str">
        <f aca="false">IF(D165="","",B165&amp;"/"&amp;C165&amp;"/"&amp;D165&amp;"/"&amp;G165&amp;"/"&amp;H165&amp;"/"&amp;TEXT(A165,"0"))</f>
        <v>TR-2511-014/Transfert sortant/DT125//20/45968</v>
      </c>
    </row>
    <row r="166" customFormat="false" ht="15" hidden="false" customHeight="false" outlineLevel="0" collapsed="false">
      <c r="A166" s="37" t="n">
        <v>45968</v>
      </c>
      <c r="B166" s="38" t="s">
        <v>265</v>
      </c>
      <c r="C166" s="38" t="s">
        <v>110</v>
      </c>
      <c r="D166" s="38" t="s">
        <v>92</v>
      </c>
      <c r="E166" s="39" t="str">
        <f aca="false">IF(D166="","",IFERROR(INDEX(Articles!$B$5:$B$304,MATCH(D166,Articles!$A$5:$A$304,0)),"Référence inconnue"))</f>
        <v>Disque à tronçonner Ø125 mm</v>
      </c>
      <c r="F166" s="38" t="s">
        <v>111</v>
      </c>
      <c r="G166" s="38"/>
      <c r="H166" s="38" t="n">
        <v>20</v>
      </c>
      <c r="I166" s="40" t="n">
        <f aca="false">IF(C166="","",IFERROR(INDEX(Listes!$B$3:$B$20,MATCH(C166,Listes!$A$3:$A$20,0)),""))</f>
        <v>1</v>
      </c>
      <c r="J166" s="40" t="n">
        <f aca="false">IF(OR(H166="",I166=""),0,H166*I166)</f>
        <v>20</v>
      </c>
      <c r="K166" s="38" t="s">
        <v>93</v>
      </c>
      <c r="L166" s="38" t="s">
        <v>108</v>
      </c>
      <c r="M166" s="41" t="str">
        <f aca="false">IF(D166="","",IF(E166="Référence inconnue","Référence inconnue",IF(I166="","Type inconnu",IF(AND(IFERROR(INDEX(Articles!$I$5:$I$304,MATCH(D166,Articles!$A$5:$A$304,0)),"Aucun")&lt;&gt;"Aucun",G166=""),"Lot manquant",IF(COUNTIF($N$2:$N$5000,N166)&gt;1,"Doublon ?","")))))</f>
        <v/>
      </c>
      <c r="N166" s="6" t="str">
        <f aca="false">IF(D166="","",B166&amp;"/"&amp;C166&amp;"/"&amp;D166&amp;"/"&amp;G166&amp;"/"&amp;H166&amp;"/"&amp;TEXT(A166,"0"))</f>
        <v>TR-2511-014/Transfert entrant/DT125//20/45968</v>
      </c>
    </row>
    <row r="167" customFormat="false" ht="15" hidden="false" customHeight="false" outlineLevel="0" collapsed="false">
      <c r="A167" s="37" t="n">
        <v>45968</v>
      </c>
      <c r="B167" s="38" t="s">
        <v>266</v>
      </c>
      <c r="C167" s="38" t="s">
        <v>113</v>
      </c>
      <c r="D167" s="38" t="s">
        <v>92</v>
      </c>
      <c r="E167" s="39" t="str">
        <f aca="false">IF(D167="","",IFERROR(INDEX(Articles!$B$5:$B$304,MATCH(D167,Articles!$A$5:$A$304,0)),"Référence inconnue"))</f>
        <v>Disque à tronçonner Ø125 mm</v>
      </c>
      <c r="F167" s="38" t="s">
        <v>111</v>
      </c>
      <c r="G167" s="38"/>
      <c r="H167" s="38" t="n">
        <v>2</v>
      </c>
      <c r="I167" s="40" t="n">
        <f aca="false">IF(C167="","",IFERROR(INDEX(Listes!$B$3:$B$20,MATCH(C167,Listes!$A$3:$A$20,0)),""))</f>
        <v>-1</v>
      </c>
      <c r="J167" s="40" t="n">
        <f aca="false">IF(OR(H167="",I167=""),0,H167*I167)</f>
        <v>-2</v>
      </c>
      <c r="K167" s="38" t="s">
        <v>111</v>
      </c>
      <c r="L167" s="38" t="s">
        <v>114</v>
      </c>
      <c r="M167" s="41" t="str">
        <f aca="false">IF(D167="","",IF(E167="Référence inconnue","Référence inconnue",IF(I167="","Type inconnu",IF(AND(IFERROR(INDEX(Articles!$I$5:$I$304,MATCH(D167,Articles!$A$5:$A$304,0)),"Aucun")&lt;&gt;"Aucun",G167=""),"Lot manquant",IF(COUNTIF($N$2:$N$5000,N167)&gt;1,"Doublon ?","")))))</f>
        <v/>
      </c>
      <c r="N167" s="6" t="str">
        <f aca="false">IF(D167="","",B167&amp;"/"&amp;C167&amp;"/"&amp;D167&amp;"/"&amp;G167&amp;"/"&amp;H167&amp;"/"&amp;TEXT(A167,"0"))</f>
        <v>BS-2511-1117/Sortie/DT125//2/45968</v>
      </c>
    </row>
    <row r="168" customFormat="false" ht="15" hidden="false" customHeight="false" outlineLevel="0" collapsed="false">
      <c r="A168" s="37" t="n">
        <v>45968</v>
      </c>
      <c r="B168" s="38" t="s">
        <v>267</v>
      </c>
      <c r="C168" s="38" t="s">
        <v>113</v>
      </c>
      <c r="D168" s="38" t="s">
        <v>92</v>
      </c>
      <c r="E168" s="39" t="str">
        <f aca="false">IF(D168="","",IFERROR(INDEX(Articles!$B$5:$B$304,MATCH(D168,Articles!$A$5:$A$304,0)),"Référence inconnue"))</f>
        <v>Disque à tronçonner Ø125 mm</v>
      </c>
      <c r="F168" s="38" t="s">
        <v>111</v>
      </c>
      <c r="G168" s="38"/>
      <c r="H168" s="38" t="n">
        <v>10</v>
      </c>
      <c r="I168" s="40" t="n">
        <f aca="false">IF(C168="","",IFERROR(INDEX(Listes!$B$3:$B$20,MATCH(C168,Listes!$A$3:$A$20,0)),""))</f>
        <v>-1</v>
      </c>
      <c r="J168" s="40" t="n">
        <f aca="false">IF(OR(H168="",I168=""),0,H168*I168)</f>
        <v>-10</v>
      </c>
      <c r="K168" s="38" t="s">
        <v>111</v>
      </c>
      <c r="L168" s="38" t="s">
        <v>114</v>
      </c>
      <c r="M168" s="41" t="str">
        <f aca="false">IF(D168="","",IF(E168="Référence inconnue","Référence inconnue",IF(I168="","Type inconnu",IF(AND(IFERROR(INDEX(Articles!$I$5:$I$304,MATCH(D168,Articles!$A$5:$A$304,0)),"Aucun")&lt;&gt;"Aucun",G168=""),"Lot manquant",IF(COUNTIF($N$2:$N$5000,N168)&gt;1,"Doublon ?","")))))</f>
        <v/>
      </c>
      <c r="N168" s="6" t="str">
        <f aca="false">IF(D168="","",B168&amp;"/"&amp;C168&amp;"/"&amp;D168&amp;"/"&amp;G168&amp;"/"&amp;H168&amp;"/"&amp;TEXT(A168,"0"))</f>
        <v>BS-2511-1118/Sortie/DT125//10/45968</v>
      </c>
    </row>
    <row r="169" customFormat="false" ht="15" hidden="false" customHeight="false" outlineLevel="0" collapsed="false">
      <c r="A169" s="37" t="n">
        <v>45968</v>
      </c>
      <c r="B169" s="38" t="s">
        <v>268</v>
      </c>
      <c r="C169" s="38" t="s">
        <v>113</v>
      </c>
      <c r="D169" s="38" t="s">
        <v>95</v>
      </c>
      <c r="E169" s="39" t="str">
        <f aca="false">IF(D169="","",IFERROR(INDEX(Articles!$B$5:$B$304,MATCH(D169,Articles!$A$5:$A$304,0)),"Référence inconnue"))</f>
        <v>Gants de manutention taille 9</v>
      </c>
      <c r="F169" s="38" t="s">
        <v>93</v>
      </c>
      <c r="G169" s="38"/>
      <c r="H169" s="38" t="n">
        <v>6</v>
      </c>
      <c r="I169" s="40" t="n">
        <f aca="false">IF(C169="","",IFERROR(INDEX(Listes!$B$3:$B$20,MATCH(C169,Listes!$A$3:$A$20,0)),""))</f>
        <v>-1</v>
      </c>
      <c r="J169" s="40" t="n">
        <f aca="false">IF(OR(H169="",I169=""),0,H169*I169)</f>
        <v>-6</v>
      </c>
      <c r="K169" s="38" t="s">
        <v>93</v>
      </c>
      <c r="L169" s="38" t="s">
        <v>124</v>
      </c>
      <c r="M169" s="41" t="str">
        <f aca="false">IF(D169="","",IF(E169="Référence inconnue","Référence inconnue",IF(I169="","Type inconnu",IF(AND(IFERROR(INDEX(Articles!$I$5:$I$304,MATCH(D169,Articles!$A$5:$A$304,0)),"Aucun")&lt;&gt;"Aucun",G169=""),"Lot manquant",IF(COUNTIF($N$2:$N$5000,N169)&gt;1,"Doublon ?","")))))</f>
        <v/>
      </c>
      <c r="N169" s="6" t="str">
        <f aca="false">IF(D169="","",B169&amp;"/"&amp;C169&amp;"/"&amp;D169&amp;"/"&amp;G169&amp;"/"&amp;H169&amp;"/"&amp;TEXT(A169,"0"))</f>
        <v>BS-2511-1119/Sortie/GA09//6/45968</v>
      </c>
    </row>
    <row r="170" customFormat="false" ht="15" hidden="false" customHeight="false" outlineLevel="0" collapsed="false">
      <c r="A170" s="37" t="n">
        <v>45968</v>
      </c>
      <c r="B170" s="38" t="s">
        <v>269</v>
      </c>
      <c r="C170" s="38" t="s">
        <v>113</v>
      </c>
      <c r="D170" s="38" t="s">
        <v>96</v>
      </c>
      <c r="E170" s="39" t="str">
        <f aca="false">IF(D170="","",IFERROR(INDEX(Articles!$B$5:$B$304,MATCH(D170,Articles!$A$5:$A$304,0)),"Référence inconnue"))</f>
        <v>Film étirable 500 mm</v>
      </c>
      <c r="F170" s="38" t="s">
        <v>93</v>
      </c>
      <c r="G170" s="38"/>
      <c r="H170" s="38" t="n">
        <v>2</v>
      </c>
      <c r="I170" s="40" t="n">
        <f aca="false">IF(C170="","",IFERROR(INDEX(Listes!$B$3:$B$20,MATCH(C170,Listes!$A$3:$A$20,0)),""))</f>
        <v>-1</v>
      </c>
      <c r="J170" s="40" t="n">
        <f aca="false">IF(OR(H170="",I170=""),0,H170*I170)</f>
        <v>-2</v>
      </c>
      <c r="K170" s="38" t="s">
        <v>93</v>
      </c>
      <c r="L170" s="38" t="s">
        <v>121</v>
      </c>
      <c r="M170" s="41" t="str">
        <f aca="false">IF(D170="","",IF(E170="Référence inconnue","Référence inconnue",IF(I170="","Type inconnu",IF(AND(IFERROR(INDEX(Articles!$I$5:$I$304,MATCH(D170,Articles!$A$5:$A$304,0)),"Aucun")&lt;&gt;"Aucun",G170=""),"Lot manquant",IF(COUNTIF($N$2:$N$5000,N170)&gt;1,"Doublon ?","")))))</f>
        <v/>
      </c>
      <c r="N170" s="6" t="str">
        <f aca="false">IF(D170="","",B170&amp;"/"&amp;C170&amp;"/"&amp;D170&amp;"/"&amp;G170&amp;"/"&amp;H170&amp;"/"&amp;TEXT(A170,"0"))</f>
        <v>BS-2511-1120/Sortie/FS500//2/45968</v>
      </c>
    </row>
    <row r="171" customFormat="false" ht="15" hidden="false" customHeight="false" outlineLevel="0" collapsed="false">
      <c r="A171" s="37" t="n">
        <v>45971</v>
      </c>
      <c r="B171" s="38" t="s">
        <v>270</v>
      </c>
      <c r="C171" s="38" t="s">
        <v>140</v>
      </c>
      <c r="D171" s="38" t="s">
        <v>97</v>
      </c>
      <c r="E171" s="39" t="str">
        <f aca="false">IF(D171="","",IFERROR(INDEX(Articles!$B$5:$B$304,MATCH(D171,Articles!$A$5:$A$304,0)),"Référence inconnue"))</f>
        <v>Vis H M8x30 (boîte de 100)</v>
      </c>
      <c r="F171" s="38" t="s">
        <v>93</v>
      </c>
      <c r="G171" s="38"/>
      <c r="H171" s="38" t="n">
        <v>30</v>
      </c>
      <c r="I171" s="40" t="n">
        <f aca="false">IF(C171="","",IFERROR(INDEX(Listes!$B$3:$B$20,MATCH(C171,Listes!$A$3:$A$20,0)),""))</f>
        <v>1</v>
      </c>
      <c r="J171" s="40" t="n">
        <f aca="false">IF(OR(H171="",I171=""),0,H171*I171)</f>
        <v>30</v>
      </c>
      <c r="K171" s="38" t="s">
        <v>93</v>
      </c>
      <c r="L171" s="38" t="s">
        <v>271</v>
      </c>
      <c r="M171" s="41" t="str">
        <f aca="false">IF(D171="","",IF(E171="Référence inconnue","Référence inconnue",IF(I171="","Type inconnu",IF(AND(IFERROR(INDEX(Articles!$I$5:$I$304,MATCH(D171,Articles!$A$5:$A$304,0)),"Aucun")&lt;&gt;"Aucun",G171=""),"Lot manquant",IF(COUNTIF($N$2:$N$5000,N171)&gt;1,"Doublon ?","")))))</f>
        <v/>
      </c>
      <c r="N171" s="6" t="str">
        <f aca="false">IF(D171="","",B171&amp;"/"&amp;C171&amp;"/"&amp;D171&amp;"/"&amp;G171&amp;"/"&amp;H171&amp;"/"&amp;TEXT(A171,"0"))</f>
        <v>BR-2511-010/Réception/BO830//30/45971</v>
      </c>
    </row>
    <row r="172" customFormat="false" ht="15" hidden="false" customHeight="false" outlineLevel="0" collapsed="false">
      <c r="A172" s="37" t="n">
        <v>45971</v>
      </c>
      <c r="B172" s="38" t="s">
        <v>272</v>
      </c>
      <c r="C172" s="38" t="s">
        <v>113</v>
      </c>
      <c r="D172" s="38" t="s">
        <v>92</v>
      </c>
      <c r="E172" s="39" t="str">
        <f aca="false">IF(D172="","",IFERROR(INDEX(Articles!$B$5:$B$304,MATCH(D172,Articles!$A$5:$A$304,0)),"Référence inconnue"))</f>
        <v>Disque à tronçonner Ø125 mm</v>
      </c>
      <c r="F172" s="38" t="s">
        <v>111</v>
      </c>
      <c r="G172" s="38"/>
      <c r="H172" s="38" t="n">
        <v>5</v>
      </c>
      <c r="I172" s="40" t="n">
        <f aca="false">IF(C172="","",IFERROR(INDEX(Listes!$B$3:$B$20,MATCH(C172,Listes!$A$3:$A$20,0)),""))</f>
        <v>-1</v>
      </c>
      <c r="J172" s="40" t="n">
        <f aca="false">IF(OR(H172="",I172=""),0,H172*I172)</f>
        <v>-5</v>
      </c>
      <c r="K172" s="38" t="s">
        <v>111</v>
      </c>
      <c r="L172" s="38" t="s">
        <v>114</v>
      </c>
      <c r="M172" s="41" t="str">
        <f aca="false">IF(D172="","",IF(E172="Référence inconnue","Référence inconnue",IF(I172="","Type inconnu",IF(AND(IFERROR(INDEX(Articles!$I$5:$I$304,MATCH(D172,Articles!$A$5:$A$304,0)),"Aucun")&lt;&gt;"Aucun",G172=""),"Lot manquant",IF(COUNTIF($N$2:$N$5000,N172)&gt;1,"Doublon ?","")))))</f>
        <v/>
      </c>
      <c r="N172" s="6" t="str">
        <f aca="false">IF(D172="","",B172&amp;"/"&amp;C172&amp;"/"&amp;D172&amp;"/"&amp;G172&amp;"/"&amp;H172&amp;"/"&amp;TEXT(A172,"0"))</f>
        <v>BS-2511-1121/Sortie/DT125//5/45971</v>
      </c>
    </row>
    <row r="173" customFormat="false" ht="15" hidden="false" customHeight="false" outlineLevel="0" collapsed="false">
      <c r="A173" s="37" t="n">
        <v>45971</v>
      </c>
      <c r="B173" s="38" t="s">
        <v>273</v>
      </c>
      <c r="C173" s="38" t="s">
        <v>113</v>
      </c>
      <c r="D173" s="38" t="s">
        <v>95</v>
      </c>
      <c r="E173" s="39" t="str">
        <f aca="false">IF(D173="","",IFERROR(INDEX(Articles!$B$5:$B$304,MATCH(D173,Articles!$A$5:$A$304,0)),"Référence inconnue"))</f>
        <v>Gants de manutention taille 9</v>
      </c>
      <c r="F173" s="38" t="s">
        <v>93</v>
      </c>
      <c r="G173" s="38"/>
      <c r="H173" s="38" t="n">
        <v>6</v>
      </c>
      <c r="I173" s="40" t="n">
        <f aca="false">IF(C173="","",IFERROR(INDEX(Listes!$B$3:$B$20,MATCH(C173,Listes!$A$3:$A$20,0)),""))</f>
        <v>-1</v>
      </c>
      <c r="J173" s="40" t="n">
        <f aca="false">IF(OR(H173="",I173=""),0,H173*I173)</f>
        <v>-6</v>
      </c>
      <c r="K173" s="38" t="s">
        <v>93</v>
      </c>
      <c r="L173" s="38" t="s">
        <v>124</v>
      </c>
      <c r="M173" s="41" t="str">
        <f aca="false">IF(D173="","",IF(E173="Référence inconnue","Référence inconnue",IF(I173="","Type inconnu",IF(AND(IFERROR(INDEX(Articles!$I$5:$I$304,MATCH(D173,Articles!$A$5:$A$304,0)),"Aucun")&lt;&gt;"Aucun",G173=""),"Lot manquant",IF(COUNTIF($N$2:$N$5000,N173)&gt;1,"Doublon ?","")))))</f>
        <v/>
      </c>
      <c r="N173" s="6" t="str">
        <f aca="false">IF(D173="","",B173&amp;"/"&amp;C173&amp;"/"&amp;D173&amp;"/"&amp;G173&amp;"/"&amp;H173&amp;"/"&amp;TEXT(A173,"0"))</f>
        <v>BS-2511-1122/Sortie/GA09//6/45971</v>
      </c>
    </row>
    <row r="174" customFormat="false" ht="15" hidden="false" customHeight="false" outlineLevel="0" collapsed="false">
      <c r="A174" s="37" t="n">
        <v>45971</v>
      </c>
      <c r="B174" s="38" t="s">
        <v>274</v>
      </c>
      <c r="C174" s="38" t="s">
        <v>113</v>
      </c>
      <c r="D174" s="38" t="s">
        <v>96</v>
      </c>
      <c r="E174" s="39" t="str">
        <f aca="false">IF(D174="","",IFERROR(INDEX(Articles!$B$5:$B$304,MATCH(D174,Articles!$A$5:$A$304,0)),"Référence inconnue"))</f>
        <v>Film étirable 500 mm</v>
      </c>
      <c r="F174" s="38" t="s">
        <v>93</v>
      </c>
      <c r="G174" s="38"/>
      <c r="H174" s="38" t="n">
        <v>5</v>
      </c>
      <c r="I174" s="40" t="n">
        <f aca="false">IF(C174="","",IFERROR(INDEX(Listes!$B$3:$B$20,MATCH(C174,Listes!$A$3:$A$20,0)),""))</f>
        <v>-1</v>
      </c>
      <c r="J174" s="40" t="n">
        <f aca="false">IF(OR(H174="",I174=""),0,H174*I174)</f>
        <v>-5</v>
      </c>
      <c r="K174" s="38" t="s">
        <v>93</v>
      </c>
      <c r="L174" s="38" t="s">
        <v>121</v>
      </c>
      <c r="M174" s="41" t="str">
        <f aca="false">IF(D174="","",IF(E174="Référence inconnue","Référence inconnue",IF(I174="","Type inconnu",IF(AND(IFERROR(INDEX(Articles!$I$5:$I$304,MATCH(D174,Articles!$A$5:$A$304,0)),"Aucun")&lt;&gt;"Aucun",G174=""),"Lot manquant",IF(COUNTIF($N$2:$N$5000,N174)&gt;1,"Doublon ?","")))))</f>
        <v/>
      </c>
      <c r="N174" s="6" t="str">
        <f aca="false">IF(D174="","",B174&amp;"/"&amp;C174&amp;"/"&amp;D174&amp;"/"&amp;G174&amp;"/"&amp;H174&amp;"/"&amp;TEXT(A174,"0"))</f>
        <v>BS-2511-1123/Sortie/FS500//5/45971</v>
      </c>
    </row>
    <row r="175" customFormat="false" ht="15" hidden="false" customHeight="false" outlineLevel="0" collapsed="false">
      <c r="A175" s="37" t="n">
        <v>45971</v>
      </c>
      <c r="B175" s="38" t="s">
        <v>275</v>
      </c>
      <c r="C175" s="38" t="s">
        <v>113</v>
      </c>
      <c r="D175" s="38" t="s">
        <v>98</v>
      </c>
      <c r="E175" s="39" t="str">
        <f aca="false">IF(D175="","",IFERROR(INDEX(Articles!$B$5:$B$304,MATCH(D175,Articles!$A$5:$A$304,0)),"Référence inconnue"))</f>
        <v>Roulement 6204-2RS</v>
      </c>
      <c r="F175" s="38" t="s">
        <v>93</v>
      </c>
      <c r="G175" s="38"/>
      <c r="H175" s="38" t="n">
        <v>4</v>
      </c>
      <c r="I175" s="40" t="n">
        <f aca="false">IF(C175="","",IFERROR(INDEX(Listes!$B$3:$B$20,MATCH(C175,Listes!$A$3:$A$20,0)),""))</f>
        <v>-1</v>
      </c>
      <c r="J175" s="40" t="n">
        <f aca="false">IF(OR(H175="",I175=""),0,H175*I175)</f>
        <v>-4</v>
      </c>
      <c r="K175" s="38" t="s">
        <v>93</v>
      </c>
      <c r="L175" s="38" t="s">
        <v>124</v>
      </c>
      <c r="M175" s="41" t="str">
        <f aca="false">IF(D175="","",IF(E175="Référence inconnue","Référence inconnue",IF(I175="","Type inconnu",IF(AND(IFERROR(INDEX(Articles!$I$5:$I$304,MATCH(D175,Articles!$A$5:$A$304,0)),"Aucun")&lt;&gt;"Aucun",G175=""),"Lot manquant",IF(COUNTIF($N$2:$N$5000,N175)&gt;1,"Doublon ?","")))))</f>
        <v/>
      </c>
      <c r="N175" s="6" t="str">
        <f aca="false">IF(D175="","",B175&amp;"/"&amp;C175&amp;"/"&amp;D175&amp;"/"&amp;G175&amp;"/"&amp;H175&amp;"/"&amp;TEXT(A175,"0"))</f>
        <v>BS-2511-1124/Sortie/RL6204//4/45971</v>
      </c>
    </row>
    <row r="176" customFormat="false" ht="15" hidden="false" customHeight="false" outlineLevel="0" collapsed="false">
      <c r="A176" s="37" t="n">
        <v>45973</v>
      </c>
      <c r="B176" s="38" t="s">
        <v>276</v>
      </c>
      <c r="C176" s="38" t="s">
        <v>107</v>
      </c>
      <c r="D176" s="38" t="s">
        <v>92</v>
      </c>
      <c r="E176" s="39" t="str">
        <f aca="false">IF(D176="","",IFERROR(INDEX(Articles!$B$5:$B$304,MATCH(D176,Articles!$A$5:$A$304,0)),"Référence inconnue"))</f>
        <v>Disque à tronçonner Ø125 mm</v>
      </c>
      <c r="F176" s="38" t="s">
        <v>93</v>
      </c>
      <c r="G176" s="38"/>
      <c r="H176" s="38" t="n">
        <v>20</v>
      </c>
      <c r="I176" s="40" t="n">
        <f aca="false">IF(C176="","",IFERROR(INDEX(Listes!$B$3:$B$20,MATCH(C176,Listes!$A$3:$A$20,0)),""))</f>
        <v>-1</v>
      </c>
      <c r="J176" s="40" t="n">
        <f aca="false">IF(OR(H176="",I176=""),0,H176*I176)</f>
        <v>-20</v>
      </c>
      <c r="K176" s="38" t="s">
        <v>93</v>
      </c>
      <c r="L176" s="38" t="s">
        <v>108</v>
      </c>
      <c r="M176" s="41" t="str">
        <f aca="false">IF(D176="","",IF(E176="Référence inconnue","Référence inconnue",IF(I176="","Type inconnu",IF(AND(IFERROR(INDEX(Articles!$I$5:$I$304,MATCH(D176,Articles!$A$5:$A$304,0)),"Aucun")&lt;&gt;"Aucun",G176=""),"Lot manquant",IF(COUNTIF($N$2:$N$5000,N176)&gt;1,"Doublon ?","")))))</f>
        <v/>
      </c>
      <c r="N176" s="6" t="str">
        <f aca="false">IF(D176="","",B176&amp;"/"&amp;C176&amp;"/"&amp;D176&amp;"/"&amp;G176&amp;"/"&amp;H176&amp;"/"&amp;TEXT(A176,"0"))</f>
        <v>TR-2511-015/Transfert sortant/DT125//20/45973</v>
      </c>
    </row>
    <row r="177" customFormat="false" ht="15" hidden="false" customHeight="false" outlineLevel="0" collapsed="false">
      <c r="A177" s="37" t="n">
        <v>45973</v>
      </c>
      <c r="B177" s="38" t="s">
        <v>276</v>
      </c>
      <c r="C177" s="38" t="s">
        <v>110</v>
      </c>
      <c r="D177" s="38" t="s">
        <v>92</v>
      </c>
      <c r="E177" s="39" t="str">
        <f aca="false">IF(D177="","",IFERROR(INDEX(Articles!$B$5:$B$304,MATCH(D177,Articles!$A$5:$A$304,0)),"Référence inconnue"))</f>
        <v>Disque à tronçonner Ø125 mm</v>
      </c>
      <c r="F177" s="38" t="s">
        <v>111</v>
      </c>
      <c r="G177" s="38"/>
      <c r="H177" s="38" t="n">
        <v>20</v>
      </c>
      <c r="I177" s="40" t="n">
        <f aca="false">IF(C177="","",IFERROR(INDEX(Listes!$B$3:$B$20,MATCH(C177,Listes!$A$3:$A$20,0)),""))</f>
        <v>1</v>
      </c>
      <c r="J177" s="40" t="n">
        <f aca="false">IF(OR(H177="",I177=""),0,H177*I177)</f>
        <v>20</v>
      </c>
      <c r="K177" s="38" t="s">
        <v>93</v>
      </c>
      <c r="L177" s="38" t="s">
        <v>108</v>
      </c>
      <c r="M177" s="41" t="str">
        <f aca="false">IF(D177="","",IF(E177="Référence inconnue","Référence inconnue",IF(I177="","Type inconnu",IF(AND(IFERROR(INDEX(Articles!$I$5:$I$304,MATCH(D177,Articles!$A$5:$A$304,0)),"Aucun")&lt;&gt;"Aucun",G177=""),"Lot manquant",IF(COUNTIF($N$2:$N$5000,N177)&gt;1,"Doublon ?","")))))</f>
        <v/>
      </c>
      <c r="N177" s="6" t="str">
        <f aca="false">IF(D177="","",B177&amp;"/"&amp;C177&amp;"/"&amp;D177&amp;"/"&amp;G177&amp;"/"&amp;H177&amp;"/"&amp;TEXT(A177,"0"))</f>
        <v>TR-2511-015/Transfert entrant/DT125//20/45973</v>
      </c>
    </row>
    <row r="178" customFormat="false" ht="15" hidden="false" customHeight="false" outlineLevel="0" collapsed="false">
      <c r="A178" s="37" t="n">
        <v>45973</v>
      </c>
      <c r="B178" s="38" t="s">
        <v>277</v>
      </c>
      <c r="C178" s="38" t="s">
        <v>113</v>
      </c>
      <c r="D178" s="38" t="s">
        <v>92</v>
      </c>
      <c r="E178" s="39" t="str">
        <f aca="false">IF(D178="","",IFERROR(INDEX(Articles!$B$5:$B$304,MATCH(D178,Articles!$A$5:$A$304,0)),"Référence inconnue"))</f>
        <v>Disque à tronçonner Ø125 mm</v>
      </c>
      <c r="F178" s="38" t="s">
        <v>111</v>
      </c>
      <c r="G178" s="38"/>
      <c r="H178" s="38" t="n">
        <v>6</v>
      </c>
      <c r="I178" s="40" t="n">
        <f aca="false">IF(C178="","",IFERROR(INDEX(Listes!$B$3:$B$20,MATCH(C178,Listes!$A$3:$A$20,0)),""))</f>
        <v>-1</v>
      </c>
      <c r="J178" s="40" t="n">
        <f aca="false">IF(OR(H178="",I178=""),0,H178*I178)</f>
        <v>-6</v>
      </c>
      <c r="K178" s="38" t="s">
        <v>111</v>
      </c>
      <c r="L178" s="38" t="s">
        <v>114</v>
      </c>
      <c r="M178" s="41" t="str">
        <f aca="false">IF(D178="","",IF(E178="Référence inconnue","Référence inconnue",IF(I178="","Type inconnu",IF(AND(IFERROR(INDEX(Articles!$I$5:$I$304,MATCH(D178,Articles!$A$5:$A$304,0)),"Aucun")&lt;&gt;"Aucun",G178=""),"Lot manquant",IF(COUNTIF($N$2:$N$5000,N178)&gt;1,"Doublon ?","")))))</f>
        <v/>
      </c>
      <c r="N178" s="6" t="str">
        <f aca="false">IF(D178="","",B178&amp;"/"&amp;C178&amp;"/"&amp;D178&amp;"/"&amp;G178&amp;"/"&amp;H178&amp;"/"&amp;TEXT(A178,"0"))</f>
        <v>BS-2511-1125/Sortie/DT125//6/45973</v>
      </c>
    </row>
    <row r="179" customFormat="false" ht="15" hidden="false" customHeight="false" outlineLevel="0" collapsed="false">
      <c r="A179" s="37" t="n">
        <v>45973</v>
      </c>
      <c r="B179" s="38" t="s">
        <v>278</v>
      </c>
      <c r="C179" s="38" t="s">
        <v>113</v>
      </c>
      <c r="D179" s="38" t="s">
        <v>92</v>
      </c>
      <c r="E179" s="39" t="str">
        <f aca="false">IF(D179="","",IFERROR(INDEX(Articles!$B$5:$B$304,MATCH(D179,Articles!$A$5:$A$304,0)),"Référence inconnue"))</f>
        <v>Disque à tronçonner Ø125 mm</v>
      </c>
      <c r="F179" s="38" t="s">
        <v>111</v>
      </c>
      <c r="G179" s="38"/>
      <c r="H179" s="38" t="n">
        <v>2</v>
      </c>
      <c r="I179" s="40" t="n">
        <f aca="false">IF(C179="","",IFERROR(INDEX(Listes!$B$3:$B$20,MATCH(C179,Listes!$A$3:$A$20,0)),""))</f>
        <v>-1</v>
      </c>
      <c r="J179" s="40" t="n">
        <f aca="false">IF(OR(H179="",I179=""),0,H179*I179)</f>
        <v>-2</v>
      </c>
      <c r="K179" s="38" t="s">
        <v>111</v>
      </c>
      <c r="L179" s="38" t="s">
        <v>114</v>
      </c>
      <c r="M179" s="41" t="str">
        <f aca="false">IF(D179="","",IF(E179="Référence inconnue","Référence inconnue",IF(I179="","Type inconnu",IF(AND(IFERROR(INDEX(Articles!$I$5:$I$304,MATCH(D179,Articles!$A$5:$A$304,0)),"Aucun")&lt;&gt;"Aucun",G179=""),"Lot manquant",IF(COUNTIF($N$2:$N$5000,N179)&gt;1,"Doublon ?","")))))</f>
        <v/>
      </c>
      <c r="N179" s="6" t="str">
        <f aca="false">IF(D179="","",B179&amp;"/"&amp;C179&amp;"/"&amp;D179&amp;"/"&amp;G179&amp;"/"&amp;H179&amp;"/"&amp;TEXT(A179,"0"))</f>
        <v>BS-2511-1126/Sortie/DT125//2/45973</v>
      </c>
    </row>
    <row r="180" customFormat="false" ht="15" hidden="false" customHeight="false" outlineLevel="0" collapsed="false">
      <c r="A180" s="37" t="n">
        <v>45973</v>
      </c>
      <c r="B180" s="38" t="s">
        <v>279</v>
      </c>
      <c r="C180" s="38" t="s">
        <v>113</v>
      </c>
      <c r="D180" s="38" t="s">
        <v>92</v>
      </c>
      <c r="E180" s="39" t="str">
        <f aca="false">IF(D180="","",IFERROR(INDEX(Articles!$B$5:$B$304,MATCH(D180,Articles!$A$5:$A$304,0)),"Référence inconnue"))</f>
        <v>Disque à tronçonner Ø125 mm</v>
      </c>
      <c r="F180" s="38" t="s">
        <v>111</v>
      </c>
      <c r="G180" s="38"/>
      <c r="H180" s="38" t="n">
        <v>10</v>
      </c>
      <c r="I180" s="40" t="n">
        <f aca="false">IF(C180="","",IFERROR(INDEX(Listes!$B$3:$B$20,MATCH(C180,Listes!$A$3:$A$20,0)),""))</f>
        <v>-1</v>
      </c>
      <c r="J180" s="40" t="n">
        <f aca="false">IF(OR(H180="",I180=""),0,H180*I180)</f>
        <v>-10</v>
      </c>
      <c r="K180" s="38" t="s">
        <v>111</v>
      </c>
      <c r="L180" s="38" t="s">
        <v>114</v>
      </c>
      <c r="M180" s="41" t="str">
        <f aca="false">IF(D180="","",IF(E180="Référence inconnue","Référence inconnue",IF(I180="","Type inconnu",IF(AND(IFERROR(INDEX(Articles!$I$5:$I$304,MATCH(D180,Articles!$A$5:$A$304,0)),"Aucun")&lt;&gt;"Aucun",G180=""),"Lot manquant",IF(COUNTIF($N$2:$N$5000,N180)&gt;1,"Doublon ?","")))))</f>
        <v/>
      </c>
      <c r="N180" s="6" t="str">
        <f aca="false">IF(D180="","",B180&amp;"/"&amp;C180&amp;"/"&amp;D180&amp;"/"&amp;G180&amp;"/"&amp;H180&amp;"/"&amp;TEXT(A180,"0"))</f>
        <v>BS-2511-1127/Sortie/DT125//10/45973</v>
      </c>
    </row>
    <row r="181" customFormat="false" ht="15" hidden="false" customHeight="false" outlineLevel="0" collapsed="false">
      <c r="A181" s="37" t="n">
        <v>45973</v>
      </c>
      <c r="B181" s="38" t="s">
        <v>280</v>
      </c>
      <c r="C181" s="38" t="s">
        <v>113</v>
      </c>
      <c r="D181" s="38" t="s">
        <v>95</v>
      </c>
      <c r="E181" s="39" t="str">
        <f aca="false">IF(D181="","",IFERROR(INDEX(Articles!$B$5:$B$304,MATCH(D181,Articles!$A$5:$A$304,0)),"Référence inconnue"))</f>
        <v>Gants de manutention taille 9</v>
      </c>
      <c r="F181" s="38" t="s">
        <v>93</v>
      </c>
      <c r="G181" s="38"/>
      <c r="H181" s="38" t="n">
        <v>5</v>
      </c>
      <c r="I181" s="40" t="n">
        <f aca="false">IF(C181="","",IFERROR(INDEX(Listes!$B$3:$B$20,MATCH(C181,Listes!$A$3:$A$20,0)),""))</f>
        <v>-1</v>
      </c>
      <c r="J181" s="40" t="n">
        <f aca="false">IF(OR(H181="",I181=""),0,H181*I181)</f>
        <v>-5</v>
      </c>
      <c r="K181" s="38" t="s">
        <v>93</v>
      </c>
      <c r="L181" s="38" t="s">
        <v>114</v>
      </c>
      <c r="M181" s="41" t="str">
        <f aca="false">IF(D181="","",IF(E181="Référence inconnue","Référence inconnue",IF(I181="","Type inconnu",IF(AND(IFERROR(INDEX(Articles!$I$5:$I$304,MATCH(D181,Articles!$A$5:$A$304,0)),"Aucun")&lt;&gt;"Aucun",G181=""),"Lot manquant",IF(COUNTIF($N$2:$N$5000,N181)&gt;1,"Doublon ?","")))))</f>
        <v/>
      </c>
      <c r="N181" s="6" t="str">
        <f aca="false">IF(D181="","",B181&amp;"/"&amp;C181&amp;"/"&amp;D181&amp;"/"&amp;G181&amp;"/"&amp;H181&amp;"/"&amp;TEXT(A181,"0"))</f>
        <v>BS-2511-1128/Sortie/GA09//5/45973</v>
      </c>
    </row>
    <row r="182" customFormat="false" ht="15" hidden="false" customHeight="false" outlineLevel="0" collapsed="false">
      <c r="A182" s="37" t="n">
        <v>45973</v>
      </c>
      <c r="B182" s="38" t="s">
        <v>281</v>
      </c>
      <c r="C182" s="38" t="s">
        <v>113</v>
      </c>
      <c r="D182" s="38" t="s">
        <v>96</v>
      </c>
      <c r="E182" s="39" t="str">
        <f aca="false">IF(D182="","",IFERROR(INDEX(Articles!$B$5:$B$304,MATCH(D182,Articles!$A$5:$A$304,0)),"Référence inconnue"))</f>
        <v>Film étirable 500 mm</v>
      </c>
      <c r="F182" s="38" t="s">
        <v>93</v>
      </c>
      <c r="G182" s="38"/>
      <c r="H182" s="38" t="n">
        <v>5</v>
      </c>
      <c r="I182" s="40" t="n">
        <f aca="false">IF(C182="","",IFERROR(INDEX(Listes!$B$3:$B$20,MATCH(C182,Listes!$A$3:$A$20,0)),""))</f>
        <v>-1</v>
      </c>
      <c r="J182" s="40" t="n">
        <f aca="false">IF(OR(H182="",I182=""),0,H182*I182)</f>
        <v>-5</v>
      </c>
      <c r="K182" s="38" t="s">
        <v>93</v>
      </c>
      <c r="L182" s="38" t="s">
        <v>121</v>
      </c>
      <c r="M182" s="41" t="str">
        <f aca="false">IF(D182="","",IF(E182="Référence inconnue","Référence inconnue",IF(I182="","Type inconnu",IF(AND(IFERROR(INDEX(Articles!$I$5:$I$304,MATCH(D182,Articles!$A$5:$A$304,0)),"Aucun")&lt;&gt;"Aucun",G182=""),"Lot manquant",IF(COUNTIF($N$2:$N$5000,N182)&gt;1,"Doublon ?","")))))</f>
        <v/>
      </c>
      <c r="N182" s="6" t="str">
        <f aca="false">IF(D182="","",B182&amp;"/"&amp;C182&amp;"/"&amp;D182&amp;"/"&amp;G182&amp;"/"&amp;H182&amp;"/"&amp;TEXT(A182,"0"))</f>
        <v>BS-2511-1129/Sortie/FS500//5/45973</v>
      </c>
    </row>
    <row r="183" customFormat="false" ht="15" hidden="false" customHeight="false" outlineLevel="0" collapsed="false">
      <c r="A183" s="37" t="n">
        <v>45973</v>
      </c>
      <c r="B183" s="38" t="s">
        <v>282</v>
      </c>
      <c r="C183" s="38" t="s">
        <v>113</v>
      </c>
      <c r="D183" s="38" t="s">
        <v>97</v>
      </c>
      <c r="E183" s="39" t="str">
        <f aca="false">IF(D183="","",IFERROR(INDEX(Articles!$B$5:$B$304,MATCH(D183,Articles!$A$5:$A$304,0)),"Référence inconnue"))</f>
        <v>Vis H M8x30 (boîte de 100)</v>
      </c>
      <c r="F183" s="38" t="s">
        <v>93</v>
      </c>
      <c r="G183" s="38"/>
      <c r="H183" s="38" t="n">
        <v>2</v>
      </c>
      <c r="I183" s="40" t="n">
        <f aca="false">IF(C183="","",IFERROR(INDEX(Listes!$B$3:$B$20,MATCH(C183,Listes!$A$3:$A$20,0)),""))</f>
        <v>-1</v>
      </c>
      <c r="J183" s="40" t="n">
        <f aca="false">IF(OR(H183="",I183=""),0,H183*I183)</f>
        <v>-2</v>
      </c>
      <c r="K183" s="38" t="s">
        <v>93</v>
      </c>
      <c r="L183" s="38" t="s">
        <v>114</v>
      </c>
      <c r="M183" s="41" t="str">
        <f aca="false">IF(D183="","",IF(E183="Référence inconnue","Référence inconnue",IF(I183="","Type inconnu",IF(AND(IFERROR(INDEX(Articles!$I$5:$I$304,MATCH(D183,Articles!$A$5:$A$304,0)),"Aucun")&lt;&gt;"Aucun",G183=""),"Lot manquant",IF(COUNTIF($N$2:$N$5000,N183)&gt;1,"Doublon ?","")))))</f>
        <v/>
      </c>
      <c r="N183" s="6" t="str">
        <f aca="false">IF(D183="","",B183&amp;"/"&amp;C183&amp;"/"&amp;D183&amp;"/"&amp;G183&amp;"/"&amp;H183&amp;"/"&amp;TEXT(A183,"0"))</f>
        <v>BS-2511-1130/Sortie/BO830//2/45973</v>
      </c>
    </row>
    <row r="184" customFormat="false" ht="15" hidden="false" customHeight="false" outlineLevel="0" collapsed="false">
      <c r="A184" s="37" t="n">
        <v>45974</v>
      </c>
      <c r="B184" s="38" t="s">
        <v>283</v>
      </c>
      <c r="C184" s="38" t="s">
        <v>113</v>
      </c>
      <c r="D184" s="38" t="s">
        <v>92</v>
      </c>
      <c r="E184" s="39" t="str">
        <f aca="false">IF(D184="","",IFERROR(INDEX(Articles!$B$5:$B$304,MATCH(D184,Articles!$A$5:$A$304,0)),"Référence inconnue"))</f>
        <v>Disque à tronçonner Ø125 mm</v>
      </c>
      <c r="F184" s="38" t="s">
        <v>111</v>
      </c>
      <c r="G184" s="38"/>
      <c r="H184" s="38" t="n">
        <v>8</v>
      </c>
      <c r="I184" s="40" t="n">
        <f aca="false">IF(C184="","",IFERROR(INDEX(Listes!$B$3:$B$20,MATCH(C184,Listes!$A$3:$A$20,0)),""))</f>
        <v>-1</v>
      </c>
      <c r="J184" s="40" t="n">
        <f aca="false">IF(OR(H184="",I184=""),0,H184*I184)</f>
        <v>-8</v>
      </c>
      <c r="K184" s="38" t="s">
        <v>111</v>
      </c>
      <c r="L184" s="38" t="s">
        <v>114</v>
      </c>
      <c r="M184" s="41" t="str">
        <f aca="false">IF(D184="","",IF(E184="Référence inconnue","Référence inconnue",IF(I184="","Type inconnu",IF(AND(IFERROR(INDEX(Articles!$I$5:$I$304,MATCH(D184,Articles!$A$5:$A$304,0)),"Aucun")&lt;&gt;"Aucun",G184=""),"Lot manquant",IF(COUNTIF($N$2:$N$5000,N184)&gt;1,"Doublon ?","")))))</f>
        <v/>
      </c>
      <c r="N184" s="6" t="str">
        <f aca="false">IF(D184="","",B184&amp;"/"&amp;C184&amp;"/"&amp;D184&amp;"/"&amp;G184&amp;"/"&amp;H184&amp;"/"&amp;TEXT(A184,"0"))</f>
        <v>BS-2511-1131/Sortie/DT125//8/45974</v>
      </c>
    </row>
    <row r="185" customFormat="false" ht="15" hidden="false" customHeight="false" outlineLevel="0" collapsed="false">
      <c r="A185" s="37" t="n">
        <v>45974</v>
      </c>
      <c r="B185" s="38" t="s">
        <v>284</v>
      </c>
      <c r="C185" s="38" t="s">
        <v>113</v>
      </c>
      <c r="D185" s="38" t="s">
        <v>92</v>
      </c>
      <c r="E185" s="39" t="str">
        <f aca="false">IF(D185="","",IFERROR(INDEX(Articles!$B$5:$B$304,MATCH(D185,Articles!$A$5:$A$304,0)),"Référence inconnue"))</f>
        <v>Disque à tronçonner Ø125 mm</v>
      </c>
      <c r="F185" s="38" t="s">
        <v>111</v>
      </c>
      <c r="G185" s="38"/>
      <c r="H185" s="38" t="n">
        <v>5</v>
      </c>
      <c r="I185" s="40" t="n">
        <f aca="false">IF(C185="","",IFERROR(INDEX(Listes!$B$3:$B$20,MATCH(C185,Listes!$A$3:$A$20,0)),""))</f>
        <v>-1</v>
      </c>
      <c r="J185" s="40" t="n">
        <f aca="false">IF(OR(H185="",I185=""),0,H185*I185)</f>
        <v>-5</v>
      </c>
      <c r="K185" s="38" t="s">
        <v>111</v>
      </c>
      <c r="L185" s="38" t="s">
        <v>114</v>
      </c>
      <c r="M185" s="41" t="str">
        <f aca="false">IF(D185="","",IF(E185="Référence inconnue","Référence inconnue",IF(I185="","Type inconnu",IF(AND(IFERROR(INDEX(Articles!$I$5:$I$304,MATCH(D185,Articles!$A$5:$A$304,0)),"Aucun")&lt;&gt;"Aucun",G185=""),"Lot manquant",IF(COUNTIF($N$2:$N$5000,N185)&gt;1,"Doublon ?","")))))</f>
        <v/>
      </c>
      <c r="N185" s="6" t="str">
        <f aca="false">IF(D185="","",B185&amp;"/"&amp;C185&amp;"/"&amp;D185&amp;"/"&amp;G185&amp;"/"&amp;H185&amp;"/"&amp;TEXT(A185,"0"))</f>
        <v>BS-2511-1132/Sortie/DT125//5/45974</v>
      </c>
    </row>
    <row r="186" customFormat="false" ht="15" hidden="false" customHeight="false" outlineLevel="0" collapsed="false">
      <c r="A186" s="37" t="n">
        <v>45974</v>
      </c>
      <c r="B186" s="38" t="s">
        <v>285</v>
      </c>
      <c r="C186" s="38" t="s">
        <v>113</v>
      </c>
      <c r="D186" s="38" t="s">
        <v>95</v>
      </c>
      <c r="E186" s="39" t="str">
        <f aca="false">IF(D186="","",IFERROR(INDEX(Articles!$B$5:$B$304,MATCH(D186,Articles!$A$5:$A$304,0)),"Référence inconnue"))</f>
        <v>Gants de manutention taille 9</v>
      </c>
      <c r="F186" s="38" t="s">
        <v>93</v>
      </c>
      <c r="G186" s="38"/>
      <c r="H186" s="38" t="n">
        <v>6</v>
      </c>
      <c r="I186" s="40" t="n">
        <f aca="false">IF(C186="","",IFERROR(INDEX(Listes!$B$3:$B$20,MATCH(C186,Listes!$A$3:$A$20,0)),""))</f>
        <v>-1</v>
      </c>
      <c r="J186" s="40" t="n">
        <f aca="false">IF(OR(H186="",I186=""),0,H186*I186)</f>
        <v>-6</v>
      </c>
      <c r="K186" s="38" t="s">
        <v>93</v>
      </c>
      <c r="L186" s="38" t="s">
        <v>114</v>
      </c>
      <c r="M186" s="41" t="str">
        <f aca="false">IF(D186="","",IF(E186="Référence inconnue","Référence inconnue",IF(I186="","Type inconnu",IF(AND(IFERROR(INDEX(Articles!$I$5:$I$304,MATCH(D186,Articles!$A$5:$A$304,0)),"Aucun")&lt;&gt;"Aucun",G186=""),"Lot manquant",IF(COUNTIF($N$2:$N$5000,N186)&gt;1,"Doublon ?","")))))</f>
        <v/>
      </c>
      <c r="N186" s="6" t="str">
        <f aca="false">IF(D186="","",B186&amp;"/"&amp;C186&amp;"/"&amp;D186&amp;"/"&amp;G186&amp;"/"&amp;H186&amp;"/"&amp;TEXT(A186,"0"))</f>
        <v>BS-2511-1133/Sortie/GA09//6/45974</v>
      </c>
    </row>
    <row r="187" customFormat="false" ht="15" hidden="false" customHeight="false" outlineLevel="0" collapsed="false">
      <c r="A187" s="37" t="n">
        <v>45974</v>
      </c>
      <c r="B187" s="38" t="s">
        <v>286</v>
      </c>
      <c r="C187" s="38" t="s">
        <v>113</v>
      </c>
      <c r="D187" s="38" t="s">
        <v>96</v>
      </c>
      <c r="E187" s="39" t="str">
        <f aca="false">IF(D187="","",IFERROR(INDEX(Articles!$B$5:$B$304,MATCH(D187,Articles!$A$5:$A$304,0)),"Référence inconnue"))</f>
        <v>Film étirable 500 mm</v>
      </c>
      <c r="F187" s="38" t="s">
        <v>93</v>
      </c>
      <c r="G187" s="38"/>
      <c r="H187" s="38" t="n">
        <v>8</v>
      </c>
      <c r="I187" s="40" t="n">
        <f aca="false">IF(C187="","",IFERROR(INDEX(Listes!$B$3:$B$20,MATCH(C187,Listes!$A$3:$A$20,0)),""))</f>
        <v>-1</v>
      </c>
      <c r="J187" s="40" t="n">
        <f aca="false">IF(OR(H187="",I187=""),0,H187*I187)</f>
        <v>-8</v>
      </c>
      <c r="K187" s="38" t="s">
        <v>93</v>
      </c>
      <c r="L187" s="38" t="s">
        <v>121</v>
      </c>
      <c r="M187" s="41" t="str">
        <f aca="false">IF(D187="","",IF(E187="Référence inconnue","Référence inconnue",IF(I187="","Type inconnu",IF(AND(IFERROR(INDEX(Articles!$I$5:$I$304,MATCH(D187,Articles!$A$5:$A$304,0)),"Aucun")&lt;&gt;"Aucun",G187=""),"Lot manquant",IF(COUNTIF($N$2:$N$5000,N187)&gt;1,"Doublon ?","")))))</f>
        <v/>
      </c>
      <c r="N187" s="6" t="str">
        <f aca="false">IF(D187="","",B187&amp;"/"&amp;C187&amp;"/"&amp;D187&amp;"/"&amp;G187&amp;"/"&amp;H187&amp;"/"&amp;TEXT(A187,"0"))</f>
        <v>BS-2511-1134/Sortie/FS500//8/45974</v>
      </c>
    </row>
    <row r="188" customFormat="false" ht="15" hidden="false" customHeight="false" outlineLevel="0" collapsed="false">
      <c r="A188" s="37" t="n">
        <v>45974</v>
      </c>
      <c r="B188" s="38" t="s">
        <v>287</v>
      </c>
      <c r="C188" s="38" t="s">
        <v>113</v>
      </c>
      <c r="D188" s="38" t="s">
        <v>97</v>
      </c>
      <c r="E188" s="39" t="str">
        <f aca="false">IF(D188="","",IFERROR(INDEX(Articles!$B$5:$B$304,MATCH(D188,Articles!$A$5:$A$304,0)),"Référence inconnue"))</f>
        <v>Vis H M8x30 (boîte de 100)</v>
      </c>
      <c r="F188" s="38" t="s">
        <v>93</v>
      </c>
      <c r="G188" s="38"/>
      <c r="H188" s="38" t="n">
        <v>3</v>
      </c>
      <c r="I188" s="40" t="n">
        <f aca="false">IF(C188="","",IFERROR(INDEX(Listes!$B$3:$B$20,MATCH(C188,Listes!$A$3:$A$20,0)),""))</f>
        <v>-1</v>
      </c>
      <c r="J188" s="40" t="n">
        <f aca="false">IF(OR(H188="",I188=""),0,H188*I188)</f>
        <v>-3</v>
      </c>
      <c r="K188" s="38" t="s">
        <v>93</v>
      </c>
      <c r="L188" s="38" t="s">
        <v>114</v>
      </c>
      <c r="M188" s="41" t="str">
        <f aca="false">IF(D188="","",IF(E188="Référence inconnue","Référence inconnue",IF(I188="","Type inconnu",IF(AND(IFERROR(INDEX(Articles!$I$5:$I$304,MATCH(D188,Articles!$A$5:$A$304,0)),"Aucun")&lt;&gt;"Aucun",G188=""),"Lot manquant",IF(COUNTIF($N$2:$N$5000,N188)&gt;1,"Doublon ?","")))))</f>
        <v/>
      </c>
      <c r="N188" s="6" t="str">
        <f aca="false">IF(D188="","",B188&amp;"/"&amp;C188&amp;"/"&amp;D188&amp;"/"&amp;G188&amp;"/"&amp;H188&amp;"/"&amp;TEXT(A188,"0"))</f>
        <v>BS-2511-1135/Sortie/BO830//3/45974</v>
      </c>
    </row>
    <row r="189" customFormat="false" ht="15" hidden="false" customHeight="false" outlineLevel="0" collapsed="false">
      <c r="A189" s="37" t="n">
        <v>45975</v>
      </c>
      <c r="B189" s="38" t="s">
        <v>288</v>
      </c>
      <c r="C189" s="38" t="s">
        <v>140</v>
      </c>
      <c r="D189" s="38" t="s">
        <v>96</v>
      </c>
      <c r="E189" s="39" t="str">
        <f aca="false">IF(D189="","",IFERROR(INDEX(Articles!$B$5:$B$304,MATCH(D189,Articles!$A$5:$A$304,0)),"Référence inconnue"))</f>
        <v>Film étirable 500 mm</v>
      </c>
      <c r="F189" s="38" t="s">
        <v>93</v>
      </c>
      <c r="G189" s="38"/>
      <c r="H189" s="38" t="n">
        <v>50</v>
      </c>
      <c r="I189" s="40" t="n">
        <f aca="false">IF(C189="","",IFERROR(INDEX(Listes!$B$3:$B$20,MATCH(C189,Listes!$A$3:$A$20,0)),""))</f>
        <v>1</v>
      </c>
      <c r="J189" s="40" t="n">
        <f aca="false">IF(OR(H189="",I189=""),0,H189*I189)</f>
        <v>50</v>
      </c>
      <c r="K189" s="38" t="s">
        <v>93</v>
      </c>
      <c r="L189" s="38" t="s">
        <v>289</v>
      </c>
      <c r="M189" s="41" t="str">
        <f aca="false">IF(D189="","",IF(E189="Référence inconnue","Référence inconnue",IF(I189="","Type inconnu",IF(AND(IFERROR(INDEX(Articles!$I$5:$I$304,MATCH(D189,Articles!$A$5:$A$304,0)),"Aucun")&lt;&gt;"Aucun",G189=""),"Lot manquant",IF(COUNTIF($N$2:$N$5000,N189)&gt;1,"Doublon ?","")))))</f>
        <v/>
      </c>
      <c r="N189" s="6" t="str">
        <f aca="false">IF(D189="","",B189&amp;"/"&amp;C189&amp;"/"&amp;D189&amp;"/"&amp;G189&amp;"/"&amp;H189&amp;"/"&amp;TEXT(A189,"0"))</f>
        <v>BR-2511-011/Réception/FS500//50/45975</v>
      </c>
    </row>
    <row r="190" customFormat="false" ht="15" hidden="false" customHeight="false" outlineLevel="0" collapsed="false">
      <c r="A190" s="37" t="n">
        <v>45975</v>
      </c>
      <c r="B190" s="38" t="s">
        <v>290</v>
      </c>
      <c r="C190" s="38" t="s">
        <v>107</v>
      </c>
      <c r="D190" s="38" t="s">
        <v>92</v>
      </c>
      <c r="E190" s="39" t="str">
        <f aca="false">IF(D190="","",IFERROR(INDEX(Articles!$B$5:$B$304,MATCH(D190,Articles!$A$5:$A$304,0)),"Référence inconnue"))</f>
        <v>Disque à tronçonner Ø125 mm</v>
      </c>
      <c r="F190" s="38" t="s">
        <v>93</v>
      </c>
      <c r="G190" s="38"/>
      <c r="H190" s="38" t="n">
        <v>20</v>
      </c>
      <c r="I190" s="40" t="n">
        <f aca="false">IF(C190="","",IFERROR(INDEX(Listes!$B$3:$B$20,MATCH(C190,Listes!$A$3:$A$20,0)),""))</f>
        <v>-1</v>
      </c>
      <c r="J190" s="40" t="n">
        <f aca="false">IF(OR(H190="",I190=""),0,H190*I190)</f>
        <v>-20</v>
      </c>
      <c r="K190" s="38" t="s">
        <v>93</v>
      </c>
      <c r="L190" s="38" t="s">
        <v>108</v>
      </c>
      <c r="M190" s="41" t="str">
        <f aca="false">IF(D190="","",IF(E190="Référence inconnue","Référence inconnue",IF(I190="","Type inconnu",IF(AND(IFERROR(INDEX(Articles!$I$5:$I$304,MATCH(D190,Articles!$A$5:$A$304,0)),"Aucun")&lt;&gt;"Aucun",G190=""),"Lot manquant",IF(COUNTIF($N$2:$N$5000,N190)&gt;1,"Doublon ?","")))))</f>
        <v/>
      </c>
      <c r="N190" s="6" t="str">
        <f aca="false">IF(D190="","",B190&amp;"/"&amp;C190&amp;"/"&amp;D190&amp;"/"&amp;G190&amp;"/"&amp;H190&amp;"/"&amp;TEXT(A190,"0"))</f>
        <v>TR-2511-016/Transfert sortant/DT125//20/45975</v>
      </c>
    </row>
    <row r="191" customFormat="false" ht="15" hidden="false" customHeight="false" outlineLevel="0" collapsed="false">
      <c r="A191" s="37" t="n">
        <v>45975</v>
      </c>
      <c r="B191" s="38" t="s">
        <v>290</v>
      </c>
      <c r="C191" s="38" t="s">
        <v>110</v>
      </c>
      <c r="D191" s="38" t="s">
        <v>92</v>
      </c>
      <c r="E191" s="39" t="str">
        <f aca="false">IF(D191="","",IFERROR(INDEX(Articles!$B$5:$B$304,MATCH(D191,Articles!$A$5:$A$304,0)),"Référence inconnue"))</f>
        <v>Disque à tronçonner Ø125 mm</v>
      </c>
      <c r="F191" s="38" t="s">
        <v>111</v>
      </c>
      <c r="G191" s="38"/>
      <c r="H191" s="38" t="n">
        <v>20</v>
      </c>
      <c r="I191" s="40" t="n">
        <f aca="false">IF(C191="","",IFERROR(INDEX(Listes!$B$3:$B$20,MATCH(C191,Listes!$A$3:$A$20,0)),""))</f>
        <v>1</v>
      </c>
      <c r="J191" s="40" t="n">
        <f aca="false">IF(OR(H191="",I191=""),0,H191*I191)</f>
        <v>20</v>
      </c>
      <c r="K191" s="38" t="s">
        <v>93</v>
      </c>
      <c r="L191" s="38" t="s">
        <v>108</v>
      </c>
      <c r="M191" s="41" t="str">
        <f aca="false">IF(D191="","",IF(E191="Référence inconnue","Référence inconnue",IF(I191="","Type inconnu",IF(AND(IFERROR(INDEX(Articles!$I$5:$I$304,MATCH(D191,Articles!$A$5:$A$304,0)),"Aucun")&lt;&gt;"Aucun",G191=""),"Lot manquant",IF(COUNTIF($N$2:$N$5000,N191)&gt;1,"Doublon ?","")))))</f>
        <v/>
      </c>
      <c r="N191" s="6" t="str">
        <f aca="false">IF(D191="","",B191&amp;"/"&amp;C191&amp;"/"&amp;D191&amp;"/"&amp;G191&amp;"/"&amp;H191&amp;"/"&amp;TEXT(A191,"0"))</f>
        <v>TR-2511-016/Transfert entrant/DT125//20/45975</v>
      </c>
    </row>
    <row r="192" customFormat="false" ht="15" hidden="false" customHeight="false" outlineLevel="0" collapsed="false">
      <c r="A192" s="37" t="n">
        <v>45975</v>
      </c>
      <c r="B192" s="38" t="s">
        <v>291</v>
      </c>
      <c r="C192" s="38" t="s">
        <v>113</v>
      </c>
      <c r="D192" s="38" t="s">
        <v>92</v>
      </c>
      <c r="E192" s="39" t="str">
        <f aca="false">IF(D192="","",IFERROR(INDEX(Articles!$B$5:$B$304,MATCH(D192,Articles!$A$5:$A$304,0)),"Référence inconnue"))</f>
        <v>Disque à tronçonner Ø125 mm</v>
      </c>
      <c r="F192" s="38" t="s">
        <v>111</v>
      </c>
      <c r="G192" s="38"/>
      <c r="H192" s="38" t="n">
        <v>10</v>
      </c>
      <c r="I192" s="40" t="n">
        <f aca="false">IF(C192="","",IFERROR(INDEX(Listes!$B$3:$B$20,MATCH(C192,Listes!$A$3:$A$20,0)),""))</f>
        <v>-1</v>
      </c>
      <c r="J192" s="40" t="n">
        <f aca="false">IF(OR(H192="",I192=""),0,H192*I192)</f>
        <v>-10</v>
      </c>
      <c r="K192" s="38" t="s">
        <v>111</v>
      </c>
      <c r="L192" s="38" t="s">
        <v>114</v>
      </c>
      <c r="M192" s="41" t="str">
        <f aca="false">IF(D192="","",IF(E192="Référence inconnue","Référence inconnue",IF(I192="","Type inconnu",IF(AND(IFERROR(INDEX(Articles!$I$5:$I$304,MATCH(D192,Articles!$A$5:$A$304,0)),"Aucun")&lt;&gt;"Aucun",G192=""),"Lot manquant",IF(COUNTIF($N$2:$N$5000,N192)&gt;1,"Doublon ?","")))))</f>
        <v/>
      </c>
      <c r="N192" s="6" t="str">
        <f aca="false">IF(D192="","",B192&amp;"/"&amp;C192&amp;"/"&amp;D192&amp;"/"&amp;G192&amp;"/"&amp;H192&amp;"/"&amp;TEXT(A192,"0"))</f>
        <v>BS-2511-1136/Sortie/DT125//10/45975</v>
      </c>
    </row>
    <row r="193" customFormat="false" ht="15" hidden="false" customHeight="false" outlineLevel="0" collapsed="false">
      <c r="A193" s="37" t="n">
        <v>45975</v>
      </c>
      <c r="B193" s="38" t="s">
        <v>292</v>
      </c>
      <c r="C193" s="38" t="s">
        <v>113</v>
      </c>
      <c r="D193" s="38" t="s">
        <v>92</v>
      </c>
      <c r="E193" s="39" t="str">
        <f aca="false">IF(D193="","",IFERROR(INDEX(Articles!$B$5:$B$304,MATCH(D193,Articles!$A$5:$A$304,0)),"Référence inconnue"))</f>
        <v>Disque à tronçonner Ø125 mm</v>
      </c>
      <c r="F193" s="38" t="s">
        <v>111</v>
      </c>
      <c r="G193" s="38"/>
      <c r="H193" s="38" t="n">
        <v>5</v>
      </c>
      <c r="I193" s="40" t="n">
        <f aca="false">IF(C193="","",IFERROR(INDEX(Listes!$B$3:$B$20,MATCH(C193,Listes!$A$3:$A$20,0)),""))</f>
        <v>-1</v>
      </c>
      <c r="J193" s="40" t="n">
        <f aca="false">IF(OR(H193="",I193=""),0,H193*I193)</f>
        <v>-5</v>
      </c>
      <c r="K193" s="38" t="s">
        <v>111</v>
      </c>
      <c r="L193" s="38" t="s">
        <v>114</v>
      </c>
      <c r="M193" s="41" t="str">
        <f aca="false">IF(D193="","",IF(E193="Référence inconnue","Référence inconnue",IF(I193="","Type inconnu",IF(AND(IFERROR(INDEX(Articles!$I$5:$I$304,MATCH(D193,Articles!$A$5:$A$304,0)),"Aucun")&lt;&gt;"Aucun",G193=""),"Lot manquant",IF(COUNTIF($N$2:$N$5000,N193)&gt;1,"Doublon ?","")))))</f>
        <v/>
      </c>
      <c r="N193" s="6" t="str">
        <f aca="false">IF(D193="","",B193&amp;"/"&amp;C193&amp;"/"&amp;D193&amp;"/"&amp;G193&amp;"/"&amp;H193&amp;"/"&amp;TEXT(A193,"0"))</f>
        <v>BS-2511-1137/Sortie/DT125//5/45975</v>
      </c>
    </row>
    <row r="194" customFormat="false" ht="15" hidden="false" customHeight="false" outlineLevel="0" collapsed="false">
      <c r="A194" s="37" t="n">
        <v>45975</v>
      </c>
      <c r="B194" s="38" t="s">
        <v>293</v>
      </c>
      <c r="C194" s="38" t="s">
        <v>113</v>
      </c>
      <c r="D194" s="38" t="s">
        <v>95</v>
      </c>
      <c r="E194" s="39" t="str">
        <f aca="false">IF(D194="","",IFERROR(INDEX(Articles!$B$5:$B$304,MATCH(D194,Articles!$A$5:$A$304,0)),"Référence inconnue"))</f>
        <v>Gants de manutention taille 9</v>
      </c>
      <c r="F194" s="38" t="s">
        <v>93</v>
      </c>
      <c r="G194" s="38"/>
      <c r="H194" s="38" t="n">
        <v>10</v>
      </c>
      <c r="I194" s="40" t="n">
        <f aca="false">IF(C194="","",IFERROR(INDEX(Listes!$B$3:$B$20,MATCH(C194,Listes!$A$3:$A$20,0)),""))</f>
        <v>-1</v>
      </c>
      <c r="J194" s="40" t="n">
        <f aca="false">IF(OR(H194="",I194=""),0,H194*I194)</f>
        <v>-10</v>
      </c>
      <c r="K194" s="38" t="s">
        <v>93</v>
      </c>
      <c r="L194" s="38" t="s">
        <v>114</v>
      </c>
      <c r="M194" s="41" t="str">
        <f aca="false">IF(D194="","",IF(E194="Référence inconnue","Référence inconnue",IF(I194="","Type inconnu",IF(AND(IFERROR(INDEX(Articles!$I$5:$I$304,MATCH(D194,Articles!$A$5:$A$304,0)),"Aucun")&lt;&gt;"Aucun",G194=""),"Lot manquant",IF(COUNTIF($N$2:$N$5000,N194)&gt;1,"Doublon ?","")))))</f>
        <v/>
      </c>
      <c r="N194" s="6" t="str">
        <f aca="false">IF(D194="","",B194&amp;"/"&amp;C194&amp;"/"&amp;D194&amp;"/"&amp;G194&amp;"/"&amp;H194&amp;"/"&amp;TEXT(A194,"0"))</f>
        <v>BS-2511-1138/Sortie/GA09//10/45975</v>
      </c>
    </row>
    <row r="195" customFormat="false" ht="15" hidden="false" customHeight="false" outlineLevel="0" collapsed="false">
      <c r="A195" s="37" t="n">
        <v>45975</v>
      </c>
      <c r="B195" s="38" t="s">
        <v>294</v>
      </c>
      <c r="C195" s="38" t="s">
        <v>113</v>
      </c>
      <c r="D195" s="38" t="s">
        <v>96</v>
      </c>
      <c r="E195" s="39" t="str">
        <f aca="false">IF(D195="","",IFERROR(INDEX(Articles!$B$5:$B$304,MATCH(D195,Articles!$A$5:$A$304,0)),"Référence inconnue"))</f>
        <v>Film étirable 500 mm</v>
      </c>
      <c r="F195" s="38" t="s">
        <v>93</v>
      </c>
      <c r="G195" s="38"/>
      <c r="H195" s="38" t="n">
        <v>2</v>
      </c>
      <c r="I195" s="40" t="n">
        <f aca="false">IF(C195="","",IFERROR(INDEX(Listes!$B$3:$B$20,MATCH(C195,Listes!$A$3:$A$20,0)),""))</f>
        <v>-1</v>
      </c>
      <c r="J195" s="40" t="n">
        <f aca="false">IF(OR(H195="",I195=""),0,H195*I195)</f>
        <v>-2</v>
      </c>
      <c r="K195" s="38" t="s">
        <v>93</v>
      </c>
      <c r="L195" s="38" t="s">
        <v>121</v>
      </c>
      <c r="M195" s="41" t="str">
        <f aca="false">IF(D195="","",IF(E195="Référence inconnue","Référence inconnue",IF(I195="","Type inconnu",IF(AND(IFERROR(INDEX(Articles!$I$5:$I$304,MATCH(D195,Articles!$A$5:$A$304,0)),"Aucun")&lt;&gt;"Aucun",G195=""),"Lot manquant",IF(COUNTIF($N$2:$N$5000,N195)&gt;1,"Doublon ?","")))))</f>
        <v/>
      </c>
      <c r="N195" s="6" t="str">
        <f aca="false">IF(D195="","",B195&amp;"/"&amp;C195&amp;"/"&amp;D195&amp;"/"&amp;G195&amp;"/"&amp;H195&amp;"/"&amp;TEXT(A195,"0"))</f>
        <v>BS-2511-1139/Sortie/FS500//2/45975</v>
      </c>
    </row>
    <row r="196" customFormat="false" ht="15" hidden="false" customHeight="false" outlineLevel="0" collapsed="false">
      <c r="A196" s="37" t="n">
        <v>45975</v>
      </c>
      <c r="B196" s="38" t="s">
        <v>295</v>
      </c>
      <c r="C196" s="38" t="s">
        <v>113</v>
      </c>
      <c r="D196" s="38" t="s">
        <v>97</v>
      </c>
      <c r="E196" s="39" t="str">
        <f aca="false">IF(D196="","",IFERROR(INDEX(Articles!$B$5:$B$304,MATCH(D196,Articles!$A$5:$A$304,0)),"Référence inconnue"))</f>
        <v>Vis H M8x30 (boîte de 100)</v>
      </c>
      <c r="F196" s="38" t="s">
        <v>93</v>
      </c>
      <c r="G196" s="38"/>
      <c r="H196" s="38" t="n">
        <v>4</v>
      </c>
      <c r="I196" s="40" t="n">
        <f aca="false">IF(C196="","",IFERROR(INDEX(Listes!$B$3:$B$20,MATCH(C196,Listes!$A$3:$A$20,0)),""))</f>
        <v>-1</v>
      </c>
      <c r="J196" s="40" t="n">
        <f aca="false">IF(OR(H196="",I196=""),0,H196*I196)</f>
        <v>-4</v>
      </c>
      <c r="K196" s="38" t="s">
        <v>93</v>
      </c>
      <c r="L196" s="38" t="s">
        <v>114</v>
      </c>
      <c r="M196" s="41" t="str">
        <f aca="false">IF(D196="","",IF(E196="Référence inconnue","Référence inconnue",IF(I196="","Type inconnu",IF(AND(IFERROR(INDEX(Articles!$I$5:$I$304,MATCH(D196,Articles!$A$5:$A$304,0)),"Aucun")&lt;&gt;"Aucun",G196=""),"Lot manquant",IF(COUNTIF($N$2:$N$5000,N196)&gt;1,"Doublon ?","")))))</f>
        <v/>
      </c>
      <c r="N196" s="6" t="str">
        <f aca="false">IF(D196="","",B196&amp;"/"&amp;C196&amp;"/"&amp;D196&amp;"/"&amp;G196&amp;"/"&amp;H196&amp;"/"&amp;TEXT(A196,"0"))</f>
        <v>BS-2511-1140/Sortie/BO830//4/45975</v>
      </c>
    </row>
    <row r="197" customFormat="false" ht="15" hidden="false" customHeight="false" outlineLevel="0" collapsed="false">
      <c r="A197" s="37" t="n">
        <v>45978</v>
      </c>
      <c r="B197" s="38" t="s">
        <v>296</v>
      </c>
      <c r="C197" s="38" t="s">
        <v>107</v>
      </c>
      <c r="D197" s="38" t="s">
        <v>92</v>
      </c>
      <c r="E197" s="39" t="str">
        <f aca="false">IF(D197="","",IFERROR(INDEX(Articles!$B$5:$B$304,MATCH(D197,Articles!$A$5:$A$304,0)),"Référence inconnue"))</f>
        <v>Disque à tronçonner Ø125 mm</v>
      </c>
      <c r="F197" s="38" t="s">
        <v>93</v>
      </c>
      <c r="G197" s="38"/>
      <c r="H197" s="38" t="n">
        <v>20</v>
      </c>
      <c r="I197" s="40" t="n">
        <f aca="false">IF(C197="","",IFERROR(INDEX(Listes!$B$3:$B$20,MATCH(C197,Listes!$A$3:$A$20,0)),""))</f>
        <v>-1</v>
      </c>
      <c r="J197" s="40" t="n">
        <f aca="false">IF(OR(H197="",I197=""),0,H197*I197)</f>
        <v>-20</v>
      </c>
      <c r="K197" s="38" t="s">
        <v>93</v>
      </c>
      <c r="L197" s="38" t="s">
        <v>108</v>
      </c>
      <c r="M197" s="41" t="str">
        <f aca="false">IF(D197="","",IF(E197="Référence inconnue","Référence inconnue",IF(I197="","Type inconnu",IF(AND(IFERROR(INDEX(Articles!$I$5:$I$304,MATCH(D197,Articles!$A$5:$A$304,0)),"Aucun")&lt;&gt;"Aucun",G197=""),"Lot manquant",IF(COUNTIF($N$2:$N$5000,N197)&gt;1,"Doublon ?","")))))</f>
        <v/>
      </c>
      <c r="N197" s="6" t="str">
        <f aca="false">IF(D197="","",B197&amp;"/"&amp;C197&amp;"/"&amp;D197&amp;"/"&amp;G197&amp;"/"&amp;H197&amp;"/"&amp;TEXT(A197,"0"))</f>
        <v>TR-2511-017/Transfert sortant/DT125//20/45978</v>
      </c>
    </row>
    <row r="198" customFormat="false" ht="15" hidden="false" customHeight="false" outlineLevel="0" collapsed="false">
      <c r="A198" s="37" t="n">
        <v>45978</v>
      </c>
      <c r="B198" s="38" t="s">
        <v>296</v>
      </c>
      <c r="C198" s="38" t="s">
        <v>110</v>
      </c>
      <c r="D198" s="38" t="s">
        <v>92</v>
      </c>
      <c r="E198" s="39" t="str">
        <f aca="false">IF(D198="","",IFERROR(INDEX(Articles!$B$5:$B$304,MATCH(D198,Articles!$A$5:$A$304,0)),"Référence inconnue"))</f>
        <v>Disque à tronçonner Ø125 mm</v>
      </c>
      <c r="F198" s="38" t="s">
        <v>111</v>
      </c>
      <c r="G198" s="38"/>
      <c r="H198" s="38" t="n">
        <v>20</v>
      </c>
      <c r="I198" s="40" t="n">
        <f aca="false">IF(C198="","",IFERROR(INDEX(Listes!$B$3:$B$20,MATCH(C198,Listes!$A$3:$A$20,0)),""))</f>
        <v>1</v>
      </c>
      <c r="J198" s="40" t="n">
        <f aca="false">IF(OR(H198="",I198=""),0,H198*I198)</f>
        <v>20</v>
      </c>
      <c r="K198" s="38" t="s">
        <v>93</v>
      </c>
      <c r="L198" s="38" t="s">
        <v>108</v>
      </c>
      <c r="M198" s="41" t="str">
        <f aca="false">IF(D198="","",IF(E198="Référence inconnue","Référence inconnue",IF(I198="","Type inconnu",IF(AND(IFERROR(INDEX(Articles!$I$5:$I$304,MATCH(D198,Articles!$A$5:$A$304,0)),"Aucun")&lt;&gt;"Aucun",G198=""),"Lot manquant",IF(COUNTIF($N$2:$N$5000,N198)&gt;1,"Doublon ?","")))))</f>
        <v/>
      </c>
      <c r="N198" s="6" t="str">
        <f aca="false">IF(D198="","",B198&amp;"/"&amp;C198&amp;"/"&amp;D198&amp;"/"&amp;G198&amp;"/"&amp;H198&amp;"/"&amp;TEXT(A198,"0"))</f>
        <v>TR-2511-017/Transfert entrant/DT125//20/45978</v>
      </c>
    </row>
    <row r="199" customFormat="false" ht="15" hidden="false" customHeight="false" outlineLevel="0" collapsed="false">
      <c r="A199" s="37" t="n">
        <v>45978</v>
      </c>
      <c r="B199" s="38" t="s">
        <v>297</v>
      </c>
      <c r="C199" s="38" t="s">
        <v>113</v>
      </c>
      <c r="D199" s="38" t="s">
        <v>92</v>
      </c>
      <c r="E199" s="39" t="str">
        <f aca="false">IF(D199="","",IFERROR(INDEX(Articles!$B$5:$B$304,MATCH(D199,Articles!$A$5:$A$304,0)),"Référence inconnue"))</f>
        <v>Disque à tronçonner Ø125 mm</v>
      </c>
      <c r="F199" s="38" t="s">
        <v>111</v>
      </c>
      <c r="G199" s="38"/>
      <c r="H199" s="38" t="n">
        <v>8</v>
      </c>
      <c r="I199" s="40" t="n">
        <f aca="false">IF(C199="","",IFERROR(INDEX(Listes!$B$3:$B$20,MATCH(C199,Listes!$A$3:$A$20,0)),""))</f>
        <v>-1</v>
      </c>
      <c r="J199" s="40" t="n">
        <f aca="false">IF(OR(H199="",I199=""),0,H199*I199)</f>
        <v>-8</v>
      </c>
      <c r="K199" s="38" t="s">
        <v>111</v>
      </c>
      <c r="L199" s="38" t="s">
        <v>114</v>
      </c>
      <c r="M199" s="41" t="str">
        <f aca="false">IF(D199="","",IF(E199="Référence inconnue","Référence inconnue",IF(I199="","Type inconnu",IF(AND(IFERROR(INDEX(Articles!$I$5:$I$304,MATCH(D199,Articles!$A$5:$A$304,0)),"Aucun")&lt;&gt;"Aucun",G199=""),"Lot manquant",IF(COUNTIF($N$2:$N$5000,N199)&gt;1,"Doublon ?","")))))</f>
        <v/>
      </c>
      <c r="N199" s="6" t="str">
        <f aca="false">IF(D199="","",B199&amp;"/"&amp;C199&amp;"/"&amp;D199&amp;"/"&amp;G199&amp;"/"&amp;H199&amp;"/"&amp;TEXT(A199,"0"))</f>
        <v>BS-2511-1141/Sortie/DT125//8/45978</v>
      </c>
    </row>
    <row r="200" customFormat="false" ht="15" hidden="false" customHeight="false" outlineLevel="0" collapsed="false">
      <c r="A200" s="37" t="n">
        <v>45978</v>
      </c>
      <c r="B200" s="38" t="s">
        <v>298</v>
      </c>
      <c r="C200" s="38" t="s">
        <v>113</v>
      </c>
      <c r="D200" s="38" t="s">
        <v>92</v>
      </c>
      <c r="E200" s="39" t="str">
        <f aca="false">IF(D200="","",IFERROR(INDEX(Articles!$B$5:$B$304,MATCH(D200,Articles!$A$5:$A$304,0)),"Référence inconnue"))</f>
        <v>Disque à tronçonner Ø125 mm</v>
      </c>
      <c r="F200" s="38" t="s">
        <v>111</v>
      </c>
      <c r="G200" s="38"/>
      <c r="H200" s="38" t="n">
        <v>3</v>
      </c>
      <c r="I200" s="40" t="n">
        <f aca="false">IF(C200="","",IFERROR(INDEX(Listes!$B$3:$B$20,MATCH(C200,Listes!$A$3:$A$20,0)),""))</f>
        <v>-1</v>
      </c>
      <c r="J200" s="40" t="n">
        <f aca="false">IF(OR(H200="",I200=""),0,H200*I200)</f>
        <v>-3</v>
      </c>
      <c r="K200" s="38" t="s">
        <v>111</v>
      </c>
      <c r="L200" s="38" t="s">
        <v>114</v>
      </c>
      <c r="M200" s="41" t="str">
        <f aca="false">IF(D200="","",IF(E200="Référence inconnue","Référence inconnue",IF(I200="","Type inconnu",IF(AND(IFERROR(INDEX(Articles!$I$5:$I$304,MATCH(D200,Articles!$A$5:$A$304,0)),"Aucun")&lt;&gt;"Aucun",G200=""),"Lot manquant",IF(COUNTIF($N$2:$N$5000,N200)&gt;1,"Doublon ?","")))))</f>
        <v/>
      </c>
      <c r="N200" s="6" t="str">
        <f aca="false">IF(D200="","",B200&amp;"/"&amp;C200&amp;"/"&amp;D200&amp;"/"&amp;G200&amp;"/"&amp;H200&amp;"/"&amp;TEXT(A200,"0"))</f>
        <v>BS-2511-1142/Sortie/DT125//3/45978</v>
      </c>
    </row>
    <row r="201" customFormat="false" ht="15" hidden="false" customHeight="false" outlineLevel="0" collapsed="false">
      <c r="A201" s="37" t="n">
        <v>45978</v>
      </c>
      <c r="B201" s="38" t="s">
        <v>299</v>
      </c>
      <c r="C201" s="38" t="s">
        <v>113</v>
      </c>
      <c r="D201" s="38" t="s">
        <v>95</v>
      </c>
      <c r="E201" s="39" t="str">
        <f aca="false">IF(D201="","",IFERROR(INDEX(Articles!$B$5:$B$304,MATCH(D201,Articles!$A$5:$A$304,0)),"Référence inconnue"))</f>
        <v>Gants de manutention taille 9</v>
      </c>
      <c r="F201" s="38" t="s">
        <v>93</v>
      </c>
      <c r="G201" s="38"/>
      <c r="H201" s="38" t="n">
        <v>10</v>
      </c>
      <c r="I201" s="40" t="n">
        <f aca="false">IF(C201="","",IFERROR(INDEX(Listes!$B$3:$B$20,MATCH(C201,Listes!$A$3:$A$20,0)),""))</f>
        <v>-1</v>
      </c>
      <c r="J201" s="40" t="n">
        <f aca="false">IF(OR(H201="",I201=""),0,H201*I201)</f>
        <v>-10</v>
      </c>
      <c r="K201" s="38" t="s">
        <v>93</v>
      </c>
      <c r="L201" s="38" t="s">
        <v>114</v>
      </c>
      <c r="M201" s="41" t="str">
        <f aca="false">IF(D201="","",IF(E201="Référence inconnue","Référence inconnue",IF(I201="","Type inconnu",IF(AND(IFERROR(INDEX(Articles!$I$5:$I$304,MATCH(D201,Articles!$A$5:$A$304,0)),"Aucun")&lt;&gt;"Aucun",G201=""),"Lot manquant",IF(COUNTIF($N$2:$N$5000,N201)&gt;1,"Doublon ?","")))))</f>
        <v/>
      </c>
      <c r="N201" s="6" t="str">
        <f aca="false">IF(D201="","",B201&amp;"/"&amp;C201&amp;"/"&amp;D201&amp;"/"&amp;G201&amp;"/"&amp;H201&amp;"/"&amp;TEXT(A201,"0"))</f>
        <v>BS-2511-1143/Sortie/GA09//10/45978</v>
      </c>
    </row>
    <row r="202" customFormat="false" ht="15" hidden="false" customHeight="false" outlineLevel="0" collapsed="false">
      <c r="A202" s="37" t="n">
        <v>45978</v>
      </c>
      <c r="B202" s="38" t="s">
        <v>300</v>
      </c>
      <c r="C202" s="38" t="s">
        <v>113</v>
      </c>
      <c r="D202" s="38" t="s">
        <v>98</v>
      </c>
      <c r="E202" s="39" t="str">
        <f aca="false">IF(D202="","",IFERROR(INDEX(Articles!$B$5:$B$304,MATCH(D202,Articles!$A$5:$A$304,0)),"Référence inconnue"))</f>
        <v>Roulement 6204-2RS</v>
      </c>
      <c r="F202" s="38" t="s">
        <v>93</v>
      </c>
      <c r="G202" s="38"/>
      <c r="H202" s="38" t="n">
        <v>6</v>
      </c>
      <c r="I202" s="40" t="n">
        <f aca="false">IF(C202="","",IFERROR(INDEX(Listes!$B$3:$B$20,MATCH(C202,Listes!$A$3:$A$20,0)),""))</f>
        <v>-1</v>
      </c>
      <c r="J202" s="40" t="n">
        <f aca="false">IF(OR(H202="",I202=""),0,H202*I202)</f>
        <v>-6</v>
      </c>
      <c r="K202" s="38" t="s">
        <v>93</v>
      </c>
      <c r="L202" s="38" t="s">
        <v>124</v>
      </c>
      <c r="M202" s="41" t="str">
        <f aca="false">IF(D202="","",IF(E202="Référence inconnue","Référence inconnue",IF(I202="","Type inconnu",IF(AND(IFERROR(INDEX(Articles!$I$5:$I$304,MATCH(D202,Articles!$A$5:$A$304,0)),"Aucun")&lt;&gt;"Aucun",G202=""),"Lot manquant",IF(COUNTIF($N$2:$N$5000,N202)&gt;1,"Doublon ?","")))))</f>
        <v/>
      </c>
      <c r="N202" s="6" t="str">
        <f aca="false">IF(D202="","",B202&amp;"/"&amp;C202&amp;"/"&amp;D202&amp;"/"&amp;G202&amp;"/"&amp;H202&amp;"/"&amp;TEXT(A202,"0"))</f>
        <v>BS-2511-1144/Sortie/RL6204//6/45978</v>
      </c>
    </row>
    <row r="203" customFormat="false" ht="15" hidden="false" customHeight="false" outlineLevel="0" collapsed="false">
      <c r="A203" s="37" t="n">
        <v>45979</v>
      </c>
      <c r="B203" s="38" t="s">
        <v>301</v>
      </c>
      <c r="C203" s="38" t="s">
        <v>113</v>
      </c>
      <c r="D203" s="38" t="s">
        <v>92</v>
      </c>
      <c r="E203" s="39" t="str">
        <f aca="false">IF(D203="","",IFERROR(INDEX(Articles!$B$5:$B$304,MATCH(D203,Articles!$A$5:$A$304,0)),"Référence inconnue"))</f>
        <v>Disque à tronçonner Ø125 mm</v>
      </c>
      <c r="F203" s="38" t="s">
        <v>111</v>
      </c>
      <c r="G203" s="38"/>
      <c r="H203" s="38" t="n">
        <v>10</v>
      </c>
      <c r="I203" s="40" t="n">
        <f aca="false">IF(C203="","",IFERROR(INDEX(Listes!$B$3:$B$20,MATCH(C203,Listes!$A$3:$A$20,0)),""))</f>
        <v>-1</v>
      </c>
      <c r="J203" s="40" t="n">
        <f aca="false">IF(OR(H203="",I203=""),0,H203*I203)</f>
        <v>-10</v>
      </c>
      <c r="K203" s="38" t="s">
        <v>111</v>
      </c>
      <c r="L203" s="38" t="s">
        <v>114</v>
      </c>
      <c r="M203" s="41" t="str">
        <f aca="false">IF(D203="","",IF(E203="Référence inconnue","Référence inconnue",IF(I203="","Type inconnu",IF(AND(IFERROR(INDEX(Articles!$I$5:$I$304,MATCH(D203,Articles!$A$5:$A$304,0)),"Aucun")&lt;&gt;"Aucun",G203=""),"Lot manquant",IF(COUNTIF($N$2:$N$5000,N203)&gt;1,"Doublon ?","")))))</f>
        <v/>
      </c>
      <c r="N203" s="6" t="str">
        <f aca="false">IF(D203="","",B203&amp;"/"&amp;C203&amp;"/"&amp;D203&amp;"/"&amp;G203&amp;"/"&amp;H203&amp;"/"&amp;TEXT(A203,"0"))</f>
        <v>BS-2511-1145/Sortie/DT125//10/45979</v>
      </c>
    </row>
    <row r="204" customFormat="false" ht="15" hidden="false" customHeight="false" outlineLevel="0" collapsed="false">
      <c r="A204" s="37" t="n">
        <v>45979</v>
      </c>
      <c r="B204" s="38" t="s">
        <v>302</v>
      </c>
      <c r="C204" s="38" t="s">
        <v>113</v>
      </c>
      <c r="D204" s="38" t="s">
        <v>95</v>
      </c>
      <c r="E204" s="39" t="str">
        <f aca="false">IF(D204="","",IFERROR(INDEX(Articles!$B$5:$B$304,MATCH(D204,Articles!$A$5:$A$304,0)),"Référence inconnue"))</f>
        <v>Gants de manutention taille 9</v>
      </c>
      <c r="F204" s="38" t="s">
        <v>93</v>
      </c>
      <c r="G204" s="38"/>
      <c r="H204" s="38" t="n">
        <v>6</v>
      </c>
      <c r="I204" s="40" t="n">
        <f aca="false">IF(C204="","",IFERROR(INDEX(Listes!$B$3:$B$20,MATCH(C204,Listes!$A$3:$A$20,0)),""))</f>
        <v>-1</v>
      </c>
      <c r="J204" s="40" t="n">
        <f aca="false">IF(OR(H204="",I204=""),0,H204*I204)</f>
        <v>-6</v>
      </c>
      <c r="K204" s="38" t="s">
        <v>93</v>
      </c>
      <c r="L204" s="38" t="s">
        <v>124</v>
      </c>
      <c r="M204" s="41" t="str">
        <f aca="false">IF(D204="","",IF(E204="Référence inconnue","Référence inconnue",IF(I204="","Type inconnu",IF(AND(IFERROR(INDEX(Articles!$I$5:$I$304,MATCH(D204,Articles!$A$5:$A$304,0)),"Aucun")&lt;&gt;"Aucun",G204=""),"Lot manquant",IF(COUNTIF($N$2:$N$5000,N204)&gt;1,"Doublon ?","")))))</f>
        <v/>
      </c>
      <c r="N204" s="6" t="str">
        <f aca="false">IF(D204="","",B204&amp;"/"&amp;C204&amp;"/"&amp;D204&amp;"/"&amp;G204&amp;"/"&amp;H204&amp;"/"&amp;TEXT(A204,"0"))</f>
        <v>BS-2511-1146/Sortie/GA09//6/45979</v>
      </c>
    </row>
    <row r="205" customFormat="false" ht="15" hidden="false" customHeight="false" outlineLevel="0" collapsed="false">
      <c r="A205" s="37" t="n">
        <v>45979</v>
      </c>
      <c r="B205" s="38" t="s">
        <v>303</v>
      </c>
      <c r="C205" s="38" t="s">
        <v>113</v>
      </c>
      <c r="D205" s="38" t="s">
        <v>96</v>
      </c>
      <c r="E205" s="39" t="str">
        <f aca="false">IF(D205="","",IFERROR(INDEX(Articles!$B$5:$B$304,MATCH(D205,Articles!$A$5:$A$304,0)),"Référence inconnue"))</f>
        <v>Film étirable 500 mm</v>
      </c>
      <c r="F205" s="38" t="s">
        <v>93</v>
      </c>
      <c r="G205" s="38"/>
      <c r="H205" s="38" t="n">
        <v>4</v>
      </c>
      <c r="I205" s="40" t="n">
        <f aca="false">IF(C205="","",IFERROR(INDEX(Listes!$B$3:$B$20,MATCH(C205,Listes!$A$3:$A$20,0)),""))</f>
        <v>-1</v>
      </c>
      <c r="J205" s="40" t="n">
        <f aca="false">IF(OR(H205="",I205=""),0,H205*I205)</f>
        <v>-4</v>
      </c>
      <c r="K205" s="38" t="s">
        <v>93</v>
      </c>
      <c r="L205" s="38" t="s">
        <v>121</v>
      </c>
      <c r="M205" s="41" t="str">
        <f aca="false">IF(D205="","",IF(E205="Référence inconnue","Référence inconnue",IF(I205="","Type inconnu",IF(AND(IFERROR(INDEX(Articles!$I$5:$I$304,MATCH(D205,Articles!$A$5:$A$304,0)),"Aucun")&lt;&gt;"Aucun",G205=""),"Lot manquant",IF(COUNTIF($N$2:$N$5000,N205)&gt;1,"Doublon ?","")))))</f>
        <v/>
      </c>
      <c r="N205" s="6" t="str">
        <f aca="false">IF(D205="","",B205&amp;"/"&amp;C205&amp;"/"&amp;D205&amp;"/"&amp;G205&amp;"/"&amp;H205&amp;"/"&amp;TEXT(A205,"0"))</f>
        <v>BS-2511-1147/Sortie/FS500//4/45979</v>
      </c>
    </row>
    <row r="206" customFormat="false" ht="15" hidden="false" customHeight="false" outlineLevel="0" collapsed="false">
      <c r="A206" s="37" t="n">
        <v>45979</v>
      </c>
      <c r="B206" s="38" t="s">
        <v>304</v>
      </c>
      <c r="C206" s="38" t="s">
        <v>113</v>
      </c>
      <c r="D206" s="38" t="s">
        <v>102</v>
      </c>
      <c r="E206" s="39" t="str">
        <f aca="false">IF(D206="","",IFERROR(INDEX(Articles!$B$5:$B$304,MATCH(D206,Articles!$A$5:$A$304,0)),"Référence inconnue"))</f>
        <v>Huile hydraulique HVLP 46 (bidon 20 L)</v>
      </c>
      <c r="F206" s="38" t="s">
        <v>93</v>
      </c>
      <c r="G206" s="38" t="s">
        <v>219</v>
      </c>
      <c r="H206" s="38" t="n">
        <v>2</v>
      </c>
      <c r="I206" s="40" t="n">
        <f aca="false">IF(C206="","",IFERROR(INDEX(Listes!$B$3:$B$20,MATCH(C206,Listes!$A$3:$A$20,0)),""))</f>
        <v>-1</v>
      </c>
      <c r="J206" s="40" t="n">
        <f aca="false">IF(OR(H206="",I206=""),0,H206*I206)</f>
        <v>-2</v>
      </c>
      <c r="K206" s="38" t="s">
        <v>93</v>
      </c>
      <c r="L206" s="38" t="s">
        <v>124</v>
      </c>
      <c r="M206" s="41" t="str">
        <f aca="false">IF(D206="","",IF(E206="Référence inconnue","Référence inconnue",IF(I206="","Type inconnu",IF(AND(IFERROR(INDEX(Articles!$I$5:$I$304,MATCH(D206,Articles!$A$5:$A$304,0)),"Aucun")&lt;&gt;"Aucun",G206=""),"Lot manquant",IF(COUNTIF($N$2:$N$5000,N206)&gt;1,"Doublon ?","")))))</f>
        <v/>
      </c>
      <c r="N206" s="6" t="str">
        <f aca="false">IF(D206="","",B206&amp;"/"&amp;C206&amp;"/"&amp;D206&amp;"/"&amp;G206&amp;"/"&amp;H206&amp;"/"&amp;TEXT(A206,"0"))</f>
        <v>BS-2511-1148/Sortie/HV46/HV-2510-01/2/45979</v>
      </c>
    </row>
    <row r="207" customFormat="false" ht="15" hidden="false" customHeight="false" outlineLevel="0" collapsed="false">
      <c r="A207" s="37" t="n">
        <v>45980</v>
      </c>
      <c r="B207" s="38" t="s">
        <v>305</v>
      </c>
      <c r="C207" s="38" t="s">
        <v>107</v>
      </c>
      <c r="D207" s="38" t="s">
        <v>92</v>
      </c>
      <c r="E207" s="39" t="str">
        <f aca="false">IF(D207="","",IFERROR(INDEX(Articles!$B$5:$B$304,MATCH(D207,Articles!$A$5:$A$304,0)),"Référence inconnue"))</f>
        <v>Disque à tronçonner Ø125 mm</v>
      </c>
      <c r="F207" s="38" t="s">
        <v>93</v>
      </c>
      <c r="G207" s="38"/>
      <c r="H207" s="38" t="n">
        <v>20</v>
      </c>
      <c r="I207" s="40" t="n">
        <f aca="false">IF(C207="","",IFERROR(INDEX(Listes!$B$3:$B$20,MATCH(C207,Listes!$A$3:$A$20,0)),""))</f>
        <v>-1</v>
      </c>
      <c r="J207" s="40" t="n">
        <f aca="false">IF(OR(H207="",I207=""),0,H207*I207)</f>
        <v>-20</v>
      </c>
      <c r="K207" s="38" t="s">
        <v>93</v>
      </c>
      <c r="L207" s="38" t="s">
        <v>108</v>
      </c>
      <c r="M207" s="41" t="str">
        <f aca="false">IF(D207="","",IF(E207="Référence inconnue","Référence inconnue",IF(I207="","Type inconnu",IF(AND(IFERROR(INDEX(Articles!$I$5:$I$304,MATCH(D207,Articles!$A$5:$A$304,0)),"Aucun")&lt;&gt;"Aucun",G207=""),"Lot manquant",IF(COUNTIF($N$2:$N$5000,N207)&gt;1,"Doublon ?","")))))</f>
        <v/>
      </c>
      <c r="N207" s="6" t="str">
        <f aca="false">IF(D207="","",B207&amp;"/"&amp;C207&amp;"/"&amp;D207&amp;"/"&amp;G207&amp;"/"&amp;H207&amp;"/"&amp;TEXT(A207,"0"))</f>
        <v>TR-2511-018/Transfert sortant/DT125//20/45980</v>
      </c>
    </row>
    <row r="208" customFormat="false" ht="15" hidden="false" customHeight="false" outlineLevel="0" collapsed="false">
      <c r="A208" s="37" t="n">
        <v>45980</v>
      </c>
      <c r="B208" s="38" t="s">
        <v>305</v>
      </c>
      <c r="C208" s="38" t="s">
        <v>110</v>
      </c>
      <c r="D208" s="38" t="s">
        <v>92</v>
      </c>
      <c r="E208" s="39" t="str">
        <f aca="false">IF(D208="","",IFERROR(INDEX(Articles!$B$5:$B$304,MATCH(D208,Articles!$A$5:$A$304,0)),"Référence inconnue"))</f>
        <v>Disque à tronçonner Ø125 mm</v>
      </c>
      <c r="F208" s="38" t="s">
        <v>111</v>
      </c>
      <c r="G208" s="38"/>
      <c r="H208" s="38" t="n">
        <v>20</v>
      </c>
      <c r="I208" s="40" t="n">
        <f aca="false">IF(C208="","",IFERROR(INDEX(Listes!$B$3:$B$20,MATCH(C208,Listes!$A$3:$A$20,0)),""))</f>
        <v>1</v>
      </c>
      <c r="J208" s="40" t="n">
        <f aca="false">IF(OR(H208="",I208=""),0,H208*I208)</f>
        <v>20</v>
      </c>
      <c r="K208" s="38" t="s">
        <v>93</v>
      </c>
      <c r="L208" s="38" t="s">
        <v>108</v>
      </c>
      <c r="M208" s="41" t="str">
        <f aca="false">IF(D208="","",IF(E208="Référence inconnue","Référence inconnue",IF(I208="","Type inconnu",IF(AND(IFERROR(INDEX(Articles!$I$5:$I$304,MATCH(D208,Articles!$A$5:$A$304,0)),"Aucun")&lt;&gt;"Aucun",G208=""),"Lot manquant",IF(COUNTIF($N$2:$N$5000,N208)&gt;1,"Doublon ?","")))))</f>
        <v/>
      </c>
      <c r="N208" s="6" t="str">
        <f aca="false">IF(D208="","",B208&amp;"/"&amp;C208&amp;"/"&amp;D208&amp;"/"&amp;G208&amp;"/"&amp;H208&amp;"/"&amp;TEXT(A208,"0"))</f>
        <v>TR-2511-018/Transfert entrant/DT125//20/45980</v>
      </c>
    </row>
    <row r="209" customFormat="false" ht="15" hidden="false" customHeight="false" outlineLevel="0" collapsed="false">
      <c r="A209" s="37" t="n">
        <v>45980</v>
      </c>
      <c r="B209" s="38" t="s">
        <v>306</v>
      </c>
      <c r="C209" s="38" t="s">
        <v>113</v>
      </c>
      <c r="D209" s="38" t="s">
        <v>92</v>
      </c>
      <c r="E209" s="39" t="str">
        <f aca="false">IF(D209="","",IFERROR(INDEX(Articles!$B$5:$B$304,MATCH(D209,Articles!$A$5:$A$304,0)),"Référence inconnue"))</f>
        <v>Disque à tronçonner Ø125 mm</v>
      </c>
      <c r="F209" s="38" t="s">
        <v>111</v>
      </c>
      <c r="G209" s="38"/>
      <c r="H209" s="38" t="n">
        <v>5</v>
      </c>
      <c r="I209" s="40" t="n">
        <f aca="false">IF(C209="","",IFERROR(INDEX(Listes!$B$3:$B$20,MATCH(C209,Listes!$A$3:$A$20,0)),""))</f>
        <v>-1</v>
      </c>
      <c r="J209" s="40" t="n">
        <f aca="false">IF(OR(H209="",I209=""),0,H209*I209)</f>
        <v>-5</v>
      </c>
      <c r="K209" s="38" t="s">
        <v>111</v>
      </c>
      <c r="L209" s="38" t="s">
        <v>114</v>
      </c>
      <c r="M209" s="41" t="str">
        <f aca="false">IF(D209="","",IF(E209="Référence inconnue","Référence inconnue",IF(I209="","Type inconnu",IF(AND(IFERROR(INDEX(Articles!$I$5:$I$304,MATCH(D209,Articles!$A$5:$A$304,0)),"Aucun")&lt;&gt;"Aucun",G209=""),"Lot manquant",IF(COUNTIF($N$2:$N$5000,N209)&gt;1,"Doublon ?","")))))</f>
        <v/>
      </c>
      <c r="N209" s="6" t="str">
        <f aca="false">IF(D209="","",B209&amp;"/"&amp;C209&amp;"/"&amp;D209&amp;"/"&amp;G209&amp;"/"&amp;H209&amp;"/"&amp;TEXT(A209,"0"))</f>
        <v>BS-2511-1149/Sortie/DT125//5/45980</v>
      </c>
    </row>
    <row r="210" customFormat="false" ht="15" hidden="false" customHeight="false" outlineLevel="0" collapsed="false">
      <c r="A210" s="37" t="n">
        <v>45980</v>
      </c>
      <c r="B210" s="38" t="s">
        <v>307</v>
      </c>
      <c r="C210" s="38" t="s">
        <v>113</v>
      </c>
      <c r="D210" s="38" t="s">
        <v>92</v>
      </c>
      <c r="E210" s="39" t="str">
        <f aca="false">IF(D210="","",IFERROR(INDEX(Articles!$B$5:$B$304,MATCH(D210,Articles!$A$5:$A$304,0)),"Référence inconnue"))</f>
        <v>Disque à tronçonner Ø125 mm</v>
      </c>
      <c r="F210" s="38" t="s">
        <v>111</v>
      </c>
      <c r="G210" s="38"/>
      <c r="H210" s="38" t="n">
        <v>3</v>
      </c>
      <c r="I210" s="40" t="n">
        <f aca="false">IF(C210="","",IFERROR(INDEX(Listes!$B$3:$B$20,MATCH(C210,Listes!$A$3:$A$20,0)),""))</f>
        <v>-1</v>
      </c>
      <c r="J210" s="40" t="n">
        <f aca="false">IF(OR(H210="",I210=""),0,H210*I210)</f>
        <v>-3</v>
      </c>
      <c r="K210" s="38" t="s">
        <v>111</v>
      </c>
      <c r="L210" s="38" t="s">
        <v>114</v>
      </c>
      <c r="M210" s="41" t="str">
        <f aca="false">IF(D210="","",IF(E210="Référence inconnue","Référence inconnue",IF(I210="","Type inconnu",IF(AND(IFERROR(INDEX(Articles!$I$5:$I$304,MATCH(D210,Articles!$A$5:$A$304,0)),"Aucun")&lt;&gt;"Aucun",G210=""),"Lot manquant",IF(COUNTIF($N$2:$N$5000,N210)&gt;1,"Doublon ?","")))))</f>
        <v/>
      </c>
      <c r="N210" s="6" t="str">
        <f aca="false">IF(D210="","",B210&amp;"/"&amp;C210&amp;"/"&amp;D210&amp;"/"&amp;G210&amp;"/"&amp;H210&amp;"/"&amp;TEXT(A210,"0"))</f>
        <v>BS-2511-1150/Sortie/DT125//3/45980</v>
      </c>
    </row>
    <row r="211" customFormat="false" ht="15" hidden="false" customHeight="false" outlineLevel="0" collapsed="false">
      <c r="A211" s="37" t="n">
        <v>45980</v>
      </c>
      <c r="B211" s="38" t="s">
        <v>308</v>
      </c>
      <c r="C211" s="38" t="s">
        <v>113</v>
      </c>
      <c r="D211" s="38" t="s">
        <v>95</v>
      </c>
      <c r="E211" s="39" t="str">
        <f aca="false">IF(D211="","",IFERROR(INDEX(Articles!$B$5:$B$304,MATCH(D211,Articles!$A$5:$A$304,0)),"Référence inconnue"))</f>
        <v>Gants de manutention taille 9</v>
      </c>
      <c r="F211" s="38" t="s">
        <v>93</v>
      </c>
      <c r="G211" s="38"/>
      <c r="H211" s="38" t="n">
        <v>7</v>
      </c>
      <c r="I211" s="40" t="n">
        <f aca="false">IF(C211="","",IFERROR(INDEX(Listes!$B$3:$B$20,MATCH(C211,Listes!$A$3:$A$20,0)),""))</f>
        <v>-1</v>
      </c>
      <c r="J211" s="40" t="n">
        <f aca="false">IF(OR(H211="",I211=""),0,H211*I211)</f>
        <v>-7</v>
      </c>
      <c r="K211" s="38" t="s">
        <v>93</v>
      </c>
      <c r="L211" s="38" t="s">
        <v>114</v>
      </c>
      <c r="M211" s="41" t="str">
        <f aca="false">IF(D211="","",IF(E211="Référence inconnue","Référence inconnue",IF(I211="","Type inconnu",IF(AND(IFERROR(INDEX(Articles!$I$5:$I$304,MATCH(D211,Articles!$A$5:$A$304,0)),"Aucun")&lt;&gt;"Aucun",G211=""),"Lot manquant",IF(COUNTIF($N$2:$N$5000,N211)&gt;1,"Doublon ?","")))))</f>
        <v/>
      </c>
      <c r="N211" s="6" t="str">
        <f aca="false">IF(D211="","",B211&amp;"/"&amp;C211&amp;"/"&amp;D211&amp;"/"&amp;G211&amp;"/"&amp;H211&amp;"/"&amp;TEXT(A211,"0"))</f>
        <v>BS-2511-1151/Sortie/GA09//7/45980</v>
      </c>
    </row>
    <row r="212" customFormat="false" ht="15" hidden="false" customHeight="false" outlineLevel="0" collapsed="false">
      <c r="A212" s="37" t="n">
        <v>45980</v>
      </c>
      <c r="B212" s="38" t="s">
        <v>309</v>
      </c>
      <c r="C212" s="38" t="s">
        <v>113</v>
      </c>
      <c r="D212" s="38" t="s">
        <v>97</v>
      </c>
      <c r="E212" s="39" t="str">
        <f aca="false">IF(D212="","",IFERROR(INDEX(Articles!$B$5:$B$304,MATCH(D212,Articles!$A$5:$A$304,0)),"Référence inconnue"))</f>
        <v>Vis H M8x30 (boîte de 100)</v>
      </c>
      <c r="F212" s="38" t="s">
        <v>93</v>
      </c>
      <c r="G212" s="38"/>
      <c r="H212" s="38" t="n">
        <v>2</v>
      </c>
      <c r="I212" s="40" t="n">
        <f aca="false">IF(C212="","",IFERROR(INDEX(Listes!$B$3:$B$20,MATCH(C212,Listes!$A$3:$A$20,0)),""))</f>
        <v>-1</v>
      </c>
      <c r="J212" s="40" t="n">
        <f aca="false">IF(OR(H212="",I212=""),0,H212*I212)</f>
        <v>-2</v>
      </c>
      <c r="K212" s="38" t="s">
        <v>93</v>
      </c>
      <c r="L212" s="38" t="s">
        <v>114</v>
      </c>
      <c r="M212" s="41" t="str">
        <f aca="false">IF(D212="","",IF(E212="Référence inconnue","Référence inconnue",IF(I212="","Type inconnu",IF(AND(IFERROR(INDEX(Articles!$I$5:$I$304,MATCH(D212,Articles!$A$5:$A$304,0)),"Aucun")&lt;&gt;"Aucun",G212=""),"Lot manquant",IF(COUNTIF($N$2:$N$5000,N212)&gt;1,"Doublon ?","")))))</f>
        <v/>
      </c>
      <c r="N212" s="6" t="str">
        <f aca="false">IF(D212="","",B212&amp;"/"&amp;C212&amp;"/"&amp;D212&amp;"/"&amp;G212&amp;"/"&amp;H212&amp;"/"&amp;TEXT(A212,"0"))</f>
        <v>BS-2511-1152/Sortie/BO830//2/45980</v>
      </c>
    </row>
    <row r="213" customFormat="false" ht="15" hidden="false" customHeight="false" outlineLevel="0" collapsed="false">
      <c r="A213" s="37" t="n">
        <v>45980</v>
      </c>
      <c r="B213" s="38" t="s">
        <v>310</v>
      </c>
      <c r="C213" s="38" t="s">
        <v>113</v>
      </c>
      <c r="D213" s="38" t="s">
        <v>102</v>
      </c>
      <c r="E213" s="39" t="str">
        <f aca="false">IF(D213="","",IFERROR(INDEX(Articles!$B$5:$B$304,MATCH(D213,Articles!$A$5:$A$304,0)),"Référence inconnue"))</f>
        <v>Huile hydraulique HVLP 46 (bidon 20 L)</v>
      </c>
      <c r="F213" s="38" t="s">
        <v>93</v>
      </c>
      <c r="G213" s="38" t="s">
        <v>243</v>
      </c>
      <c r="H213" s="38" t="n">
        <v>1</v>
      </c>
      <c r="I213" s="40" t="n">
        <f aca="false">IF(C213="","",IFERROR(INDEX(Listes!$B$3:$B$20,MATCH(C213,Listes!$A$3:$A$20,0)),""))</f>
        <v>-1</v>
      </c>
      <c r="J213" s="40" t="n">
        <f aca="false">IF(OR(H213="",I213=""),0,H213*I213)</f>
        <v>-1</v>
      </c>
      <c r="K213" s="38" t="s">
        <v>93</v>
      </c>
      <c r="L213" s="38" t="s">
        <v>124</v>
      </c>
      <c r="M213" s="41" t="str">
        <f aca="false">IF(D213="","",IF(E213="Référence inconnue","Référence inconnue",IF(I213="","Type inconnu",IF(AND(IFERROR(INDEX(Articles!$I$5:$I$304,MATCH(D213,Articles!$A$5:$A$304,0)),"Aucun")&lt;&gt;"Aucun",G213=""),"Lot manquant",IF(COUNTIF($N$2:$N$5000,N213)&gt;1,"Doublon ?","")))))</f>
        <v/>
      </c>
      <c r="N213" s="6" t="str">
        <f aca="false">IF(D213="","",B213&amp;"/"&amp;C213&amp;"/"&amp;D213&amp;"/"&amp;G213&amp;"/"&amp;H213&amp;"/"&amp;TEXT(A213,"0"))</f>
        <v>BS-2511-1153/Sortie/HV46/HV-2511-02/1/45980</v>
      </c>
    </row>
    <row r="214" customFormat="false" ht="15" hidden="false" customHeight="false" outlineLevel="0" collapsed="false">
      <c r="A214" s="37" t="n">
        <v>45981</v>
      </c>
      <c r="B214" s="38" t="s">
        <v>311</v>
      </c>
      <c r="C214" s="38" t="s">
        <v>113</v>
      </c>
      <c r="D214" s="38" t="s">
        <v>96</v>
      </c>
      <c r="E214" s="39" t="str">
        <f aca="false">IF(D214="","",IFERROR(INDEX(Articles!$B$5:$B$304,MATCH(D214,Articles!$A$5:$A$304,0)),"Référence inconnue"))</f>
        <v>Film étirable 500 mm</v>
      </c>
      <c r="F214" s="38" t="s">
        <v>93</v>
      </c>
      <c r="G214" s="38"/>
      <c r="H214" s="38" t="n">
        <v>5</v>
      </c>
      <c r="I214" s="40" t="n">
        <f aca="false">IF(C214="","",IFERROR(INDEX(Listes!$B$3:$B$20,MATCH(C214,Listes!$A$3:$A$20,0)),""))</f>
        <v>-1</v>
      </c>
      <c r="J214" s="40" t="n">
        <f aca="false">IF(OR(H214="",I214=""),0,H214*I214)</f>
        <v>-5</v>
      </c>
      <c r="K214" s="38" t="s">
        <v>93</v>
      </c>
      <c r="L214" s="38" t="s">
        <v>121</v>
      </c>
      <c r="M214" s="41" t="str">
        <f aca="false">IF(D214="","",IF(E214="Référence inconnue","Référence inconnue",IF(I214="","Type inconnu",IF(AND(IFERROR(INDEX(Articles!$I$5:$I$304,MATCH(D214,Articles!$A$5:$A$304,0)),"Aucun")&lt;&gt;"Aucun",G214=""),"Lot manquant",IF(COUNTIF($N$2:$N$5000,N214)&gt;1,"Doublon ?","")))))</f>
        <v/>
      </c>
      <c r="N214" s="6" t="str">
        <f aca="false">IF(D214="","",B214&amp;"/"&amp;C214&amp;"/"&amp;D214&amp;"/"&amp;G214&amp;"/"&amp;H214&amp;"/"&amp;TEXT(A214,"0"))</f>
        <v>BS-2511-1154/Sortie/FS500//5/45981</v>
      </c>
    </row>
    <row r="215" customFormat="false" ht="15" hidden="false" customHeight="false" outlineLevel="0" collapsed="false">
      <c r="A215" s="37" t="n">
        <v>45981</v>
      </c>
      <c r="B215" s="38" t="s">
        <v>312</v>
      </c>
      <c r="C215" s="38" t="s">
        <v>113</v>
      </c>
      <c r="D215" s="38" t="s">
        <v>97</v>
      </c>
      <c r="E215" s="39" t="str">
        <f aca="false">IF(D215="","",IFERROR(INDEX(Articles!$B$5:$B$304,MATCH(D215,Articles!$A$5:$A$304,0)),"Référence inconnue"))</f>
        <v>Vis H M8x30 (boîte de 100)</v>
      </c>
      <c r="F215" s="38" t="s">
        <v>93</v>
      </c>
      <c r="G215" s="38"/>
      <c r="H215" s="38" t="n">
        <v>3</v>
      </c>
      <c r="I215" s="40" t="n">
        <f aca="false">IF(C215="","",IFERROR(INDEX(Listes!$B$3:$B$20,MATCH(C215,Listes!$A$3:$A$20,0)),""))</f>
        <v>-1</v>
      </c>
      <c r="J215" s="40" t="n">
        <f aca="false">IF(OR(H215="",I215=""),0,H215*I215)</f>
        <v>-3</v>
      </c>
      <c r="K215" s="38" t="s">
        <v>93</v>
      </c>
      <c r="L215" s="38" t="s">
        <v>114</v>
      </c>
      <c r="M215" s="41" t="str">
        <f aca="false">IF(D215="","",IF(E215="Référence inconnue","Référence inconnue",IF(I215="","Type inconnu",IF(AND(IFERROR(INDEX(Articles!$I$5:$I$304,MATCH(D215,Articles!$A$5:$A$304,0)),"Aucun")&lt;&gt;"Aucun",G215=""),"Lot manquant",IF(COUNTIF($N$2:$N$5000,N215)&gt;1,"Doublon ?","")))))</f>
        <v/>
      </c>
      <c r="N215" s="6" t="str">
        <f aca="false">IF(D215="","",B215&amp;"/"&amp;C215&amp;"/"&amp;D215&amp;"/"&amp;G215&amp;"/"&amp;H215&amp;"/"&amp;TEXT(A215,"0"))</f>
        <v>BS-2511-1155/Sortie/BO830//3/45981</v>
      </c>
    </row>
    <row r="216" customFormat="false" ht="15" hidden="false" customHeight="false" outlineLevel="0" collapsed="false">
      <c r="A216" s="37" t="n">
        <v>45981</v>
      </c>
      <c r="B216" s="38" t="s">
        <v>313</v>
      </c>
      <c r="C216" s="38" t="s">
        <v>113</v>
      </c>
      <c r="D216" s="38" t="s">
        <v>99</v>
      </c>
      <c r="E216" s="39" t="str">
        <f aca="false">IF(D216="","",IFERROR(INDEX(Articles!$B$5:$B$304,MATCH(D216,Articles!$A$5:$A$304,0)),"Référence inconnue"))</f>
        <v>Fil MIG Ø1 mm (bobine 15 kg)</v>
      </c>
      <c r="F216" s="38" t="s">
        <v>93</v>
      </c>
      <c r="G216" s="38" t="s">
        <v>100</v>
      </c>
      <c r="H216" s="38" t="n">
        <v>1</v>
      </c>
      <c r="I216" s="40" t="n">
        <f aca="false">IF(C216="","",IFERROR(INDEX(Listes!$B$3:$B$20,MATCH(C216,Listes!$A$3:$A$20,0)),""))</f>
        <v>-1</v>
      </c>
      <c r="J216" s="40" t="n">
        <f aca="false">IF(OR(H216="",I216=""),0,H216*I216)</f>
        <v>-1</v>
      </c>
      <c r="K216" s="38" t="s">
        <v>93</v>
      </c>
      <c r="L216" s="38" t="s">
        <v>114</v>
      </c>
      <c r="M216" s="41" t="str">
        <f aca="false">IF(D216="","",IF(E216="Référence inconnue","Référence inconnue",IF(I216="","Type inconnu",IF(AND(IFERROR(INDEX(Articles!$I$5:$I$304,MATCH(D216,Articles!$A$5:$A$304,0)),"Aucun")&lt;&gt;"Aucun",G216=""),"Lot manquant",IF(COUNTIF($N$2:$N$5000,N216)&gt;1,"Doublon ?","")))))</f>
        <v/>
      </c>
      <c r="N216" s="6" t="str">
        <f aca="false">IF(D216="","",B216&amp;"/"&amp;C216&amp;"/"&amp;D216&amp;"/"&amp;G216&amp;"/"&amp;H216&amp;"/"&amp;TEXT(A216,"0"))</f>
        <v>BS-2511-1156/Sortie/FIL10/FIL-2508-01/1/45981</v>
      </c>
    </row>
    <row r="217" customFormat="false" ht="15" hidden="false" customHeight="false" outlineLevel="0" collapsed="false">
      <c r="A217" s="37" t="n">
        <v>45982</v>
      </c>
      <c r="B217" s="38" t="s">
        <v>314</v>
      </c>
      <c r="C217" s="38" t="s">
        <v>113</v>
      </c>
      <c r="D217" s="38" t="s">
        <v>92</v>
      </c>
      <c r="E217" s="39" t="str">
        <f aca="false">IF(D217="","",IFERROR(INDEX(Articles!$B$5:$B$304,MATCH(D217,Articles!$A$5:$A$304,0)),"Référence inconnue"))</f>
        <v>Disque à tronçonner Ø125 mm</v>
      </c>
      <c r="F217" s="38" t="s">
        <v>111</v>
      </c>
      <c r="G217" s="38"/>
      <c r="H217" s="38" t="n">
        <v>6</v>
      </c>
      <c r="I217" s="40" t="n">
        <f aca="false">IF(C217="","",IFERROR(INDEX(Listes!$B$3:$B$20,MATCH(C217,Listes!$A$3:$A$20,0)),""))</f>
        <v>-1</v>
      </c>
      <c r="J217" s="40" t="n">
        <f aca="false">IF(OR(H217="",I217=""),0,H217*I217)</f>
        <v>-6</v>
      </c>
      <c r="K217" s="38" t="s">
        <v>111</v>
      </c>
      <c r="L217" s="38" t="s">
        <v>114</v>
      </c>
      <c r="M217" s="41" t="str">
        <f aca="false">IF(D217="","",IF(E217="Référence inconnue","Référence inconnue",IF(I217="","Type inconnu",IF(AND(IFERROR(INDEX(Articles!$I$5:$I$304,MATCH(D217,Articles!$A$5:$A$304,0)),"Aucun")&lt;&gt;"Aucun",G217=""),"Lot manquant",IF(COUNTIF($N$2:$N$5000,N217)&gt;1,"Doublon ?","")))))</f>
        <v/>
      </c>
      <c r="N217" s="6" t="str">
        <f aca="false">IF(D217="","",B217&amp;"/"&amp;C217&amp;"/"&amp;D217&amp;"/"&amp;G217&amp;"/"&amp;H217&amp;"/"&amp;TEXT(A217,"0"))</f>
        <v>BS-2511-1157/Sortie/DT125//6/45982</v>
      </c>
    </row>
    <row r="218" customFormat="false" ht="15" hidden="false" customHeight="false" outlineLevel="0" collapsed="false">
      <c r="A218" s="37" t="n">
        <v>45982</v>
      </c>
      <c r="B218" s="38" t="s">
        <v>315</v>
      </c>
      <c r="C218" s="38" t="s">
        <v>113</v>
      </c>
      <c r="D218" s="38" t="s">
        <v>92</v>
      </c>
      <c r="E218" s="39" t="str">
        <f aca="false">IF(D218="","",IFERROR(INDEX(Articles!$B$5:$B$304,MATCH(D218,Articles!$A$5:$A$304,0)),"Référence inconnue"))</f>
        <v>Disque à tronçonner Ø125 mm</v>
      </c>
      <c r="F218" s="38" t="s">
        <v>111</v>
      </c>
      <c r="G218" s="38"/>
      <c r="H218" s="38" t="n">
        <v>5</v>
      </c>
      <c r="I218" s="40" t="n">
        <f aca="false">IF(C218="","",IFERROR(INDEX(Listes!$B$3:$B$20,MATCH(C218,Listes!$A$3:$A$20,0)),""))</f>
        <v>-1</v>
      </c>
      <c r="J218" s="40" t="n">
        <f aca="false">IF(OR(H218="",I218=""),0,H218*I218)</f>
        <v>-5</v>
      </c>
      <c r="K218" s="38" t="s">
        <v>111</v>
      </c>
      <c r="L218" s="38" t="s">
        <v>114</v>
      </c>
      <c r="M218" s="41" t="str">
        <f aca="false">IF(D218="","",IF(E218="Référence inconnue","Référence inconnue",IF(I218="","Type inconnu",IF(AND(IFERROR(INDEX(Articles!$I$5:$I$304,MATCH(D218,Articles!$A$5:$A$304,0)),"Aucun")&lt;&gt;"Aucun",G218=""),"Lot manquant",IF(COUNTIF($N$2:$N$5000,N218)&gt;1,"Doublon ?","")))))</f>
        <v/>
      </c>
      <c r="N218" s="6" t="str">
        <f aca="false">IF(D218="","",B218&amp;"/"&amp;C218&amp;"/"&amp;D218&amp;"/"&amp;G218&amp;"/"&amp;H218&amp;"/"&amp;TEXT(A218,"0"))</f>
        <v>BS-2511-1158/Sortie/DT125//5/45982</v>
      </c>
    </row>
    <row r="219" customFormat="false" ht="15" hidden="false" customHeight="false" outlineLevel="0" collapsed="false">
      <c r="A219" s="37" t="n">
        <v>45982</v>
      </c>
      <c r="B219" s="38" t="s">
        <v>316</v>
      </c>
      <c r="C219" s="38" t="s">
        <v>113</v>
      </c>
      <c r="D219" s="38" t="s">
        <v>95</v>
      </c>
      <c r="E219" s="39" t="str">
        <f aca="false">IF(D219="","",IFERROR(INDEX(Articles!$B$5:$B$304,MATCH(D219,Articles!$A$5:$A$304,0)),"Référence inconnue"))</f>
        <v>Gants de manutention taille 9</v>
      </c>
      <c r="F219" s="38" t="s">
        <v>93</v>
      </c>
      <c r="G219" s="38"/>
      <c r="H219" s="38" t="n">
        <v>6</v>
      </c>
      <c r="I219" s="40" t="n">
        <f aca="false">IF(C219="","",IFERROR(INDEX(Listes!$B$3:$B$20,MATCH(C219,Listes!$A$3:$A$20,0)),""))</f>
        <v>-1</v>
      </c>
      <c r="J219" s="40" t="n">
        <f aca="false">IF(OR(H219="",I219=""),0,H219*I219)</f>
        <v>-6</v>
      </c>
      <c r="K219" s="38" t="s">
        <v>93</v>
      </c>
      <c r="L219" s="38" t="s">
        <v>114</v>
      </c>
      <c r="M219" s="41" t="str">
        <f aca="false">IF(D219="","",IF(E219="Référence inconnue","Référence inconnue",IF(I219="","Type inconnu",IF(AND(IFERROR(INDEX(Articles!$I$5:$I$304,MATCH(D219,Articles!$A$5:$A$304,0)),"Aucun")&lt;&gt;"Aucun",G219=""),"Lot manquant",IF(COUNTIF($N$2:$N$5000,N219)&gt;1,"Doublon ?","")))))</f>
        <v/>
      </c>
      <c r="N219" s="6" t="str">
        <f aca="false">IF(D219="","",B219&amp;"/"&amp;C219&amp;"/"&amp;D219&amp;"/"&amp;G219&amp;"/"&amp;H219&amp;"/"&amp;TEXT(A219,"0"))</f>
        <v>BS-2511-1159/Sortie/GA09//6/45982</v>
      </c>
    </row>
    <row r="220" customFormat="false" ht="15" hidden="false" customHeight="false" outlineLevel="0" collapsed="false">
      <c r="A220" s="37" t="n">
        <v>45982</v>
      </c>
      <c r="B220" s="38" t="s">
        <v>317</v>
      </c>
      <c r="C220" s="38" t="s">
        <v>113</v>
      </c>
      <c r="D220" s="38" t="s">
        <v>96</v>
      </c>
      <c r="E220" s="39" t="str">
        <f aca="false">IF(D220="","",IFERROR(INDEX(Articles!$B$5:$B$304,MATCH(D220,Articles!$A$5:$A$304,0)),"Référence inconnue"))</f>
        <v>Film étirable 500 mm</v>
      </c>
      <c r="F220" s="38" t="s">
        <v>93</v>
      </c>
      <c r="G220" s="38"/>
      <c r="H220" s="38" t="n">
        <v>5</v>
      </c>
      <c r="I220" s="40" t="n">
        <f aca="false">IF(C220="","",IFERROR(INDEX(Listes!$B$3:$B$20,MATCH(C220,Listes!$A$3:$A$20,0)),""))</f>
        <v>-1</v>
      </c>
      <c r="J220" s="40" t="n">
        <f aca="false">IF(OR(H220="",I220=""),0,H220*I220)</f>
        <v>-5</v>
      </c>
      <c r="K220" s="38" t="s">
        <v>93</v>
      </c>
      <c r="L220" s="38" t="s">
        <v>121</v>
      </c>
      <c r="M220" s="41" t="str">
        <f aca="false">IF(D220="","",IF(E220="Référence inconnue","Référence inconnue",IF(I220="","Type inconnu",IF(AND(IFERROR(INDEX(Articles!$I$5:$I$304,MATCH(D220,Articles!$A$5:$A$304,0)),"Aucun")&lt;&gt;"Aucun",G220=""),"Lot manquant",IF(COUNTIF($N$2:$N$5000,N220)&gt;1,"Doublon ?","")))))</f>
        <v/>
      </c>
      <c r="N220" s="6" t="str">
        <f aca="false">IF(D220="","",B220&amp;"/"&amp;C220&amp;"/"&amp;D220&amp;"/"&amp;G220&amp;"/"&amp;H220&amp;"/"&amp;TEXT(A220,"0"))</f>
        <v>BS-2511-1160/Sortie/FS500//5/45982</v>
      </c>
    </row>
    <row r="221" customFormat="false" ht="15" hidden="false" customHeight="false" outlineLevel="0" collapsed="false">
      <c r="A221" s="37" t="n">
        <v>45982</v>
      </c>
      <c r="B221" s="38" t="s">
        <v>318</v>
      </c>
      <c r="C221" s="38" t="s">
        <v>113</v>
      </c>
      <c r="D221" s="38" t="s">
        <v>97</v>
      </c>
      <c r="E221" s="39" t="str">
        <f aca="false">IF(D221="","",IFERROR(INDEX(Articles!$B$5:$B$304,MATCH(D221,Articles!$A$5:$A$304,0)),"Référence inconnue"))</f>
        <v>Vis H M8x30 (boîte de 100)</v>
      </c>
      <c r="F221" s="38" t="s">
        <v>93</v>
      </c>
      <c r="G221" s="38"/>
      <c r="H221" s="38" t="n">
        <v>2</v>
      </c>
      <c r="I221" s="40" t="n">
        <f aca="false">IF(C221="","",IFERROR(INDEX(Listes!$B$3:$B$20,MATCH(C221,Listes!$A$3:$A$20,0)),""))</f>
        <v>-1</v>
      </c>
      <c r="J221" s="40" t="n">
        <f aca="false">IF(OR(H221="",I221=""),0,H221*I221)</f>
        <v>-2</v>
      </c>
      <c r="K221" s="38" t="s">
        <v>93</v>
      </c>
      <c r="L221" s="38" t="s">
        <v>114</v>
      </c>
      <c r="M221" s="41" t="str">
        <f aca="false">IF(D221="","",IF(E221="Référence inconnue","Référence inconnue",IF(I221="","Type inconnu",IF(AND(IFERROR(INDEX(Articles!$I$5:$I$304,MATCH(D221,Articles!$A$5:$A$304,0)),"Aucun")&lt;&gt;"Aucun",G221=""),"Lot manquant",IF(COUNTIF($N$2:$N$5000,N221)&gt;1,"Doublon ?","")))))</f>
        <v/>
      </c>
      <c r="N221" s="6" t="str">
        <f aca="false">IF(D221="","",B221&amp;"/"&amp;C221&amp;"/"&amp;D221&amp;"/"&amp;G221&amp;"/"&amp;H221&amp;"/"&amp;TEXT(A221,"0"))</f>
        <v>BS-2511-1161/Sortie/BO830//2/45982</v>
      </c>
    </row>
    <row r="222" customFormat="false" ht="15" hidden="false" customHeight="false" outlineLevel="0" collapsed="false">
      <c r="A222" s="37" t="n">
        <v>45985</v>
      </c>
      <c r="B222" s="38" t="s">
        <v>319</v>
      </c>
      <c r="C222" s="38" t="s">
        <v>140</v>
      </c>
      <c r="D222" s="38" t="s">
        <v>92</v>
      </c>
      <c r="E222" s="39" t="str">
        <f aca="false">IF(D222="","",IFERROR(INDEX(Articles!$B$5:$B$304,MATCH(D222,Articles!$A$5:$A$304,0)),"Référence inconnue"))</f>
        <v>Disque à tronçonner Ø125 mm</v>
      </c>
      <c r="F222" s="38" t="s">
        <v>93</v>
      </c>
      <c r="G222" s="38"/>
      <c r="H222" s="38" t="n">
        <v>140</v>
      </c>
      <c r="I222" s="40" t="n">
        <f aca="false">IF(C222="","",IFERROR(INDEX(Listes!$B$3:$B$20,MATCH(C222,Listes!$A$3:$A$20,0)),""))</f>
        <v>1</v>
      </c>
      <c r="J222" s="40" t="n">
        <f aca="false">IF(OR(H222="",I222=""),0,H222*I222)</f>
        <v>140</v>
      </c>
      <c r="K222" s="38" t="s">
        <v>93</v>
      </c>
      <c r="L222" s="38" t="s">
        <v>320</v>
      </c>
      <c r="M222" s="41" t="str">
        <f aca="false">IF(D222="","",IF(E222="Référence inconnue","Référence inconnue",IF(I222="","Type inconnu",IF(AND(IFERROR(INDEX(Articles!$I$5:$I$304,MATCH(D222,Articles!$A$5:$A$304,0)),"Aucun")&lt;&gt;"Aucun",G222=""),"Lot manquant",IF(COUNTIF($N$2:$N$5000,N222)&gt;1,"Doublon ?","")))))</f>
        <v/>
      </c>
      <c r="N222" s="6" t="str">
        <f aca="false">IF(D222="","",B222&amp;"/"&amp;C222&amp;"/"&amp;D222&amp;"/"&amp;G222&amp;"/"&amp;H222&amp;"/"&amp;TEXT(A222,"0"))</f>
        <v>BR-2511-012/Réception/DT125//140/45985</v>
      </c>
    </row>
    <row r="223" customFormat="false" ht="15" hidden="false" customHeight="false" outlineLevel="0" collapsed="false">
      <c r="A223" s="37" t="n">
        <v>45985</v>
      </c>
      <c r="B223" s="38" t="s">
        <v>321</v>
      </c>
      <c r="C223" s="38" t="s">
        <v>107</v>
      </c>
      <c r="D223" s="38" t="s">
        <v>92</v>
      </c>
      <c r="E223" s="39" t="str">
        <f aca="false">IF(D223="","",IFERROR(INDEX(Articles!$B$5:$B$304,MATCH(D223,Articles!$A$5:$A$304,0)),"Référence inconnue"))</f>
        <v>Disque à tronçonner Ø125 mm</v>
      </c>
      <c r="F223" s="38" t="s">
        <v>93</v>
      </c>
      <c r="G223" s="38"/>
      <c r="H223" s="38" t="n">
        <v>20</v>
      </c>
      <c r="I223" s="40" t="n">
        <f aca="false">IF(C223="","",IFERROR(INDEX(Listes!$B$3:$B$20,MATCH(C223,Listes!$A$3:$A$20,0)),""))</f>
        <v>-1</v>
      </c>
      <c r="J223" s="40" t="n">
        <f aca="false">IF(OR(H223="",I223=""),0,H223*I223)</f>
        <v>-20</v>
      </c>
      <c r="K223" s="38" t="s">
        <v>93</v>
      </c>
      <c r="L223" s="38" t="s">
        <v>108</v>
      </c>
      <c r="M223" s="41" t="str">
        <f aca="false">IF(D223="","",IF(E223="Référence inconnue","Référence inconnue",IF(I223="","Type inconnu",IF(AND(IFERROR(INDEX(Articles!$I$5:$I$304,MATCH(D223,Articles!$A$5:$A$304,0)),"Aucun")&lt;&gt;"Aucun",G223=""),"Lot manquant",IF(COUNTIF($N$2:$N$5000,N223)&gt;1,"Doublon ?","")))))</f>
        <v/>
      </c>
      <c r="N223" s="6" t="str">
        <f aca="false">IF(D223="","",B223&amp;"/"&amp;C223&amp;"/"&amp;D223&amp;"/"&amp;G223&amp;"/"&amp;H223&amp;"/"&amp;TEXT(A223,"0"))</f>
        <v>TR-2511-019/Transfert sortant/DT125//20/45985</v>
      </c>
    </row>
    <row r="224" customFormat="false" ht="15" hidden="false" customHeight="false" outlineLevel="0" collapsed="false">
      <c r="A224" s="37" t="n">
        <v>45985</v>
      </c>
      <c r="B224" s="38" t="s">
        <v>321</v>
      </c>
      <c r="C224" s="38" t="s">
        <v>110</v>
      </c>
      <c r="D224" s="38" t="s">
        <v>92</v>
      </c>
      <c r="E224" s="39" t="str">
        <f aca="false">IF(D224="","",IFERROR(INDEX(Articles!$B$5:$B$304,MATCH(D224,Articles!$A$5:$A$304,0)),"Référence inconnue"))</f>
        <v>Disque à tronçonner Ø125 mm</v>
      </c>
      <c r="F224" s="38" t="s">
        <v>111</v>
      </c>
      <c r="G224" s="38"/>
      <c r="H224" s="38" t="n">
        <v>20</v>
      </c>
      <c r="I224" s="40" t="n">
        <f aca="false">IF(C224="","",IFERROR(INDEX(Listes!$B$3:$B$20,MATCH(C224,Listes!$A$3:$A$20,0)),""))</f>
        <v>1</v>
      </c>
      <c r="J224" s="40" t="n">
        <f aca="false">IF(OR(H224="",I224=""),0,H224*I224)</f>
        <v>20</v>
      </c>
      <c r="K224" s="38" t="s">
        <v>93</v>
      </c>
      <c r="L224" s="38" t="s">
        <v>108</v>
      </c>
      <c r="M224" s="41" t="str">
        <f aca="false">IF(D224="","",IF(E224="Référence inconnue","Référence inconnue",IF(I224="","Type inconnu",IF(AND(IFERROR(INDEX(Articles!$I$5:$I$304,MATCH(D224,Articles!$A$5:$A$304,0)),"Aucun")&lt;&gt;"Aucun",G224=""),"Lot manquant",IF(COUNTIF($N$2:$N$5000,N224)&gt;1,"Doublon ?","")))))</f>
        <v/>
      </c>
      <c r="N224" s="6" t="str">
        <f aca="false">IF(D224="","",B224&amp;"/"&amp;C224&amp;"/"&amp;D224&amp;"/"&amp;G224&amp;"/"&amp;H224&amp;"/"&amp;TEXT(A224,"0"))</f>
        <v>TR-2511-019/Transfert entrant/DT125//20/45985</v>
      </c>
    </row>
    <row r="225" customFormat="false" ht="15" hidden="false" customHeight="false" outlineLevel="0" collapsed="false">
      <c r="A225" s="37" t="n">
        <v>45985</v>
      </c>
      <c r="B225" s="38" t="s">
        <v>322</v>
      </c>
      <c r="C225" s="38" t="s">
        <v>113</v>
      </c>
      <c r="D225" s="38" t="s">
        <v>92</v>
      </c>
      <c r="E225" s="39" t="str">
        <f aca="false">IF(D225="","",IFERROR(INDEX(Articles!$B$5:$B$304,MATCH(D225,Articles!$A$5:$A$304,0)),"Référence inconnue"))</f>
        <v>Disque à tronçonner Ø125 mm</v>
      </c>
      <c r="F225" s="38" t="s">
        <v>111</v>
      </c>
      <c r="G225" s="38"/>
      <c r="H225" s="38" t="n">
        <v>6</v>
      </c>
      <c r="I225" s="40" t="n">
        <f aca="false">IF(C225="","",IFERROR(INDEX(Listes!$B$3:$B$20,MATCH(C225,Listes!$A$3:$A$20,0)),""))</f>
        <v>-1</v>
      </c>
      <c r="J225" s="40" t="n">
        <f aca="false">IF(OR(H225="",I225=""),0,H225*I225)</f>
        <v>-6</v>
      </c>
      <c r="K225" s="38" t="s">
        <v>111</v>
      </c>
      <c r="L225" s="38" t="s">
        <v>114</v>
      </c>
      <c r="M225" s="41" t="str">
        <f aca="false">IF(D225="","",IF(E225="Référence inconnue","Référence inconnue",IF(I225="","Type inconnu",IF(AND(IFERROR(INDEX(Articles!$I$5:$I$304,MATCH(D225,Articles!$A$5:$A$304,0)),"Aucun")&lt;&gt;"Aucun",G225=""),"Lot manquant",IF(COUNTIF($N$2:$N$5000,N225)&gt;1,"Doublon ?","")))))</f>
        <v/>
      </c>
      <c r="N225" s="6" t="str">
        <f aca="false">IF(D225="","",B225&amp;"/"&amp;C225&amp;"/"&amp;D225&amp;"/"&amp;G225&amp;"/"&amp;H225&amp;"/"&amp;TEXT(A225,"0"))</f>
        <v>BS-2511-1162/Sortie/DT125//6/45985</v>
      </c>
    </row>
    <row r="226" customFormat="false" ht="15" hidden="false" customHeight="false" outlineLevel="0" collapsed="false">
      <c r="A226" s="37" t="n">
        <v>45985</v>
      </c>
      <c r="B226" s="38" t="s">
        <v>323</v>
      </c>
      <c r="C226" s="38" t="s">
        <v>113</v>
      </c>
      <c r="D226" s="38" t="s">
        <v>92</v>
      </c>
      <c r="E226" s="39" t="str">
        <f aca="false">IF(D226="","",IFERROR(INDEX(Articles!$B$5:$B$304,MATCH(D226,Articles!$A$5:$A$304,0)),"Référence inconnue"))</f>
        <v>Disque à tronçonner Ø125 mm</v>
      </c>
      <c r="F226" s="38" t="s">
        <v>111</v>
      </c>
      <c r="G226" s="38"/>
      <c r="H226" s="38" t="n">
        <v>4</v>
      </c>
      <c r="I226" s="40" t="n">
        <f aca="false">IF(C226="","",IFERROR(INDEX(Listes!$B$3:$B$20,MATCH(C226,Listes!$A$3:$A$20,0)),""))</f>
        <v>-1</v>
      </c>
      <c r="J226" s="40" t="n">
        <f aca="false">IF(OR(H226="",I226=""),0,H226*I226)</f>
        <v>-4</v>
      </c>
      <c r="K226" s="38" t="s">
        <v>111</v>
      </c>
      <c r="L226" s="38" t="s">
        <v>114</v>
      </c>
      <c r="M226" s="41" t="str">
        <f aca="false">IF(D226="","",IF(E226="Référence inconnue","Référence inconnue",IF(I226="","Type inconnu",IF(AND(IFERROR(INDEX(Articles!$I$5:$I$304,MATCH(D226,Articles!$A$5:$A$304,0)),"Aucun")&lt;&gt;"Aucun",G226=""),"Lot manquant",IF(COUNTIF($N$2:$N$5000,N226)&gt;1,"Doublon ?","")))))</f>
        <v/>
      </c>
      <c r="N226" s="6" t="str">
        <f aca="false">IF(D226="","",B226&amp;"/"&amp;C226&amp;"/"&amp;D226&amp;"/"&amp;G226&amp;"/"&amp;H226&amp;"/"&amp;TEXT(A226,"0"))</f>
        <v>BS-2511-1163/Sortie/DT125//4/45985</v>
      </c>
    </row>
    <row r="227" customFormat="false" ht="15" hidden="false" customHeight="false" outlineLevel="0" collapsed="false">
      <c r="A227" s="37" t="n">
        <v>45985</v>
      </c>
      <c r="B227" s="38" t="s">
        <v>324</v>
      </c>
      <c r="C227" s="38" t="s">
        <v>113</v>
      </c>
      <c r="D227" s="38" t="s">
        <v>92</v>
      </c>
      <c r="E227" s="39" t="str">
        <f aca="false">IF(D227="","",IFERROR(INDEX(Articles!$B$5:$B$304,MATCH(D227,Articles!$A$5:$A$304,0)),"Référence inconnue"))</f>
        <v>Disque à tronçonner Ø125 mm</v>
      </c>
      <c r="F227" s="38" t="s">
        <v>111</v>
      </c>
      <c r="G227" s="38"/>
      <c r="H227" s="38" t="n">
        <v>5</v>
      </c>
      <c r="I227" s="40" t="n">
        <f aca="false">IF(C227="","",IFERROR(INDEX(Listes!$B$3:$B$20,MATCH(C227,Listes!$A$3:$A$20,0)),""))</f>
        <v>-1</v>
      </c>
      <c r="J227" s="40" t="n">
        <f aca="false">IF(OR(H227="",I227=""),0,H227*I227)</f>
        <v>-5</v>
      </c>
      <c r="K227" s="38" t="s">
        <v>111</v>
      </c>
      <c r="L227" s="38" t="s">
        <v>114</v>
      </c>
      <c r="M227" s="41" t="str">
        <f aca="false">IF(D227="","",IF(E227="Référence inconnue","Référence inconnue",IF(I227="","Type inconnu",IF(AND(IFERROR(INDEX(Articles!$I$5:$I$304,MATCH(D227,Articles!$A$5:$A$304,0)),"Aucun")&lt;&gt;"Aucun",G227=""),"Lot manquant",IF(COUNTIF($N$2:$N$5000,N227)&gt;1,"Doublon ?","")))))</f>
        <v/>
      </c>
      <c r="N227" s="6" t="str">
        <f aca="false">IF(D227="","",B227&amp;"/"&amp;C227&amp;"/"&amp;D227&amp;"/"&amp;G227&amp;"/"&amp;H227&amp;"/"&amp;TEXT(A227,"0"))</f>
        <v>BS-2511-1164/Sortie/DT125//5/45985</v>
      </c>
    </row>
    <row r="228" customFormat="false" ht="15" hidden="false" customHeight="false" outlineLevel="0" collapsed="false">
      <c r="A228" s="37" t="n">
        <v>45985</v>
      </c>
      <c r="B228" s="38" t="s">
        <v>325</v>
      </c>
      <c r="C228" s="38" t="s">
        <v>113</v>
      </c>
      <c r="D228" s="38" t="s">
        <v>95</v>
      </c>
      <c r="E228" s="39" t="str">
        <f aca="false">IF(D228="","",IFERROR(INDEX(Articles!$B$5:$B$304,MATCH(D228,Articles!$A$5:$A$304,0)),"Référence inconnue"))</f>
        <v>Gants de manutention taille 9</v>
      </c>
      <c r="F228" s="38" t="s">
        <v>93</v>
      </c>
      <c r="G228" s="38"/>
      <c r="H228" s="38" t="n">
        <v>5</v>
      </c>
      <c r="I228" s="40" t="n">
        <f aca="false">IF(C228="","",IFERROR(INDEX(Listes!$B$3:$B$20,MATCH(C228,Listes!$A$3:$A$20,0)),""))</f>
        <v>-1</v>
      </c>
      <c r="J228" s="40" t="n">
        <f aca="false">IF(OR(H228="",I228=""),0,H228*I228)</f>
        <v>-5</v>
      </c>
      <c r="K228" s="38" t="s">
        <v>93</v>
      </c>
      <c r="L228" s="38" t="s">
        <v>114</v>
      </c>
      <c r="M228" s="41" t="str">
        <f aca="false">IF(D228="","",IF(E228="Référence inconnue","Référence inconnue",IF(I228="","Type inconnu",IF(AND(IFERROR(INDEX(Articles!$I$5:$I$304,MATCH(D228,Articles!$A$5:$A$304,0)),"Aucun")&lt;&gt;"Aucun",G228=""),"Lot manquant",IF(COUNTIF($N$2:$N$5000,N228)&gt;1,"Doublon ?","")))))</f>
        <v/>
      </c>
      <c r="N228" s="6" t="str">
        <f aca="false">IF(D228="","",B228&amp;"/"&amp;C228&amp;"/"&amp;D228&amp;"/"&amp;G228&amp;"/"&amp;H228&amp;"/"&amp;TEXT(A228,"0"))</f>
        <v>BS-2511-1165/Sortie/GA09//5/45985</v>
      </c>
    </row>
    <row r="229" customFormat="false" ht="15" hidden="false" customHeight="false" outlineLevel="0" collapsed="false">
      <c r="A229" s="37" t="n">
        <v>45985</v>
      </c>
      <c r="B229" s="38" t="s">
        <v>326</v>
      </c>
      <c r="C229" s="38" t="s">
        <v>113</v>
      </c>
      <c r="D229" s="38" t="s">
        <v>96</v>
      </c>
      <c r="E229" s="39" t="str">
        <f aca="false">IF(D229="","",IFERROR(INDEX(Articles!$B$5:$B$304,MATCH(D229,Articles!$A$5:$A$304,0)),"Référence inconnue"))</f>
        <v>Film étirable 500 mm</v>
      </c>
      <c r="F229" s="38" t="s">
        <v>93</v>
      </c>
      <c r="G229" s="38"/>
      <c r="H229" s="38" t="n">
        <v>5</v>
      </c>
      <c r="I229" s="40" t="n">
        <f aca="false">IF(C229="","",IFERROR(INDEX(Listes!$B$3:$B$20,MATCH(C229,Listes!$A$3:$A$20,0)),""))</f>
        <v>-1</v>
      </c>
      <c r="J229" s="40" t="n">
        <f aca="false">IF(OR(H229="",I229=""),0,H229*I229)</f>
        <v>-5</v>
      </c>
      <c r="K229" s="38" t="s">
        <v>93</v>
      </c>
      <c r="L229" s="38" t="s">
        <v>121</v>
      </c>
      <c r="M229" s="41" t="str">
        <f aca="false">IF(D229="","",IF(E229="Référence inconnue","Référence inconnue",IF(I229="","Type inconnu",IF(AND(IFERROR(INDEX(Articles!$I$5:$I$304,MATCH(D229,Articles!$A$5:$A$304,0)),"Aucun")&lt;&gt;"Aucun",G229=""),"Lot manquant",IF(COUNTIF($N$2:$N$5000,N229)&gt;1,"Doublon ?","")))))</f>
        <v/>
      </c>
      <c r="N229" s="6" t="str">
        <f aca="false">IF(D229="","",B229&amp;"/"&amp;C229&amp;"/"&amp;D229&amp;"/"&amp;G229&amp;"/"&amp;H229&amp;"/"&amp;TEXT(A229,"0"))</f>
        <v>BS-2511-1166/Sortie/FS500//5/45985</v>
      </c>
    </row>
    <row r="230" customFormat="false" ht="15" hidden="false" customHeight="false" outlineLevel="0" collapsed="false">
      <c r="A230" s="37" t="n">
        <v>45985</v>
      </c>
      <c r="B230" s="38" t="s">
        <v>327</v>
      </c>
      <c r="C230" s="38" t="s">
        <v>113</v>
      </c>
      <c r="D230" s="38" t="s">
        <v>97</v>
      </c>
      <c r="E230" s="39" t="str">
        <f aca="false">IF(D230="","",IFERROR(INDEX(Articles!$B$5:$B$304,MATCH(D230,Articles!$A$5:$A$304,0)),"Référence inconnue"))</f>
        <v>Vis H M8x30 (boîte de 100)</v>
      </c>
      <c r="F230" s="38" t="s">
        <v>93</v>
      </c>
      <c r="G230" s="38"/>
      <c r="H230" s="38" t="n">
        <v>2</v>
      </c>
      <c r="I230" s="40" t="n">
        <f aca="false">IF(C230="","",IFERROR(INDEX(Listes!$B$3:$B$20,MATCH(C230,Listes!$A$3:$A$20,0)),""))</f>
        <v>-1</v>
      </c>
      <c r="J230" s="40" t="n">
        <f aca="false">IF(OR(H230="",I230=""),0,H230*I230)</f>
        <v>-2</v>
      </c>
      <c r="K230" s="38" t="s">
        <v>93</v>
      </c>
      <c r="L230" s="38" t="s">
        <v>114</v>
      </c>
      <c r="M230" s="41" t="str">
        <f aca="false">IF(D230="","",IF(E230="Référence inconnue","Référence inconnue",IF(I230="","Type inconnu",IF(AND(IFERROR(INDEX(Articles!$I$5:$I$304,MATCH(D230,Articles!$A$5:$A$304,0)),"Aucun")&lt;&gt;"Aucun",G230=""),"Lot manquant",IF(COUNTIF($N$2:$N$5000,N230)&gt;1,"Doublon ?","")))))</f>
        <v/>
      </c>
      <c r="N230" s="6" t="str">
        <f aca="false">IF(D230="","",B230&amp;"/"&amp;C230&amp;"/"&amp;D230&amp;"/"&amp;G230&amp;"/"&amp;H230&amp;"/"&amp;TEXT(A230,"0"))</f>
        <v>BS-2511-1167/Sortie/BO830//2/45985</v>
      </c>
    </row>
    <row r="231" customFormat="false" ht="15" hidden="false" customHeight="false" outlineLevel="0" collapsed="false">
      <c r="A231" s="37" t="n">
        <v>45985</v>
      </c>
      <c r="B231" s="38" t="s">
        <v>328</v>
      </c>
      <c r="C231" s="38" t="s">
        <v>113</v>
      </c>
      <c r="D231" s="38" t="s">
        <v>98</v>
      </c>
      <c r="E231" s="39" t="str">
        <f aca="false">IF(D231="","",IFERROR(INDEX(Articles!$B$5:$B$304,MATCH(D231,Articles!$A$5:$A$304,0)),"Référence inconnue"))</f>
        <v>Roulement 6204-2RS</v>
      </c>
      <c r="F231" s="38" t="s">
        <v>93</v>
      </c>
      <c r="G231" s="38"/>
      <c r="H231" s="38" t="n">
        <v>4</v>
      </c>
      <c r="I231" s="40" t="n">
        <f aca="false">IF(C231="","",IFERROR(INDEX(Listes!$B$3:$B$20,MATCH(C231,Listes!$A$3:$A$20,0)),""))</f>
        <v>-1</v>
      </c>
      <c r="J231" s="40" t="n">
        <f aca="false">IF(OR(H231="",I231=""),0,H231*I231)</f>
        <v>-4</v>
      </c>
      <c r="K231" s="38" t="s">
        <v>93</v>
      </c>
      <c r="L231" s="38" t="s">
        <v>124</v>
      </c>
      <c r="M231" s="41" t="str">
        <f aca="false">IF(D231="","",IF(E231="Référence inconnue","Référence inconnue",IF(I231="","Type inconnu",IF(AND(IFERROR(INDEX(Articles!$I$5:$I$304,MATCH(D231,Articles!$A$5:$A$304,0)),"Aucun")&lt;&gt;"Aucun",G231=""),"Lot manquant",IF(COUNTIF($N$2:$N$5000,N231)&gt;1,"Doublon ?","")))))</f>
        <v/>
      </c>
      <c r="N231" s="6" t="str">
        <f aca="false">IF(D231="","",B231&amp;"/"&amp;C231&amp;"/"&amp;D231&amp;"/"&amp;G231&amp;"/"&amp;H231&amp;"/"&amp;TEXT(A231,"0"))</f>
        <v>BS-2511-1168/Sortie/RL6204//4/45985</v>
      </c>
    </row>
    <row r="232" customFormat="false" ht="15" hidden="false" customHeight="false" outlineLevel="0" collapsed="false">
      <c r="A232" s="37" t="n">
        <v>45986</v>
      </c>
      <c r="B232" s="38" t="s">
        <v>329</v>
      </c>
      <c r="C232" s="38" t="s">
        <v>107</v>
      </c>
      <c r="D232" s="38" t="s">
        <v>92</v>
      </c>
      <c r="E232" s="39" t="str">
        <f aca="false">IF(D232="","",IFERROR(INDEX(Articles!$B$5:$B$304,MATCH(D232,Articles!$A$5:$A$304,0)),"Référence inconnue"))</f>
        <v>Disque à tronçonner Ø125 mm</v>
      </c>
      <c r="F232" s="38" t="s">
        <v>93</v>
      </c>
      <c r="G232" s="38"/>
      <c r="H232" s="38" t="n">
        <v>20</v>
      </c>
      <c r="I232" s="40" t="n">
        <f aca="false">IF(C232="","",IFERROR(INDEX(Listes!$B$3:$B$20,MATCH(C232,Listes!$A$3:$A$20,0)),""))</f>
        <v>-1</v>
      </c>
      <c r="J232" s="40" t="n">
        <f aca="false">IF(OR(H232="",I232=""),0,H232*I232)</f>
        <v>-20</v>
      </c>
      <c r="K232" s="38" t="s">
        <v>93</v>
      </c>
      <c r="L232" s="38" t="s">
        <v>108</v>
      </c>
      <c r="M232" s="41" t="str">
        <f aca="false">IF(D232="","",IF(E232="Référence inconnue","Référence inconnue",IF(I232="","Type inconnu",IF(AND(IFERROR(INDEX(Articles!$I$5:$I$304,MATCH(D232,Articles!$A$5:$A$304,0)),"Aucun")&lt;&gt;"Aucun",G232=""),"Lot manquant",IF(COUNTIF($N$2:$N$5000,N232)&gt;1,"Doublon ?","")))))</f>
        <v/>
      </c>
      <c r="N232" s="6" t="str">
        <f aca="false">IF(D232="","",B232&amp;"/"&amp;C232&amp;"/"&amp;D232&amp;"/"&amp;G232&amp;"/"&amp;H232&amp;"/"&amp;TEXT(A232,"0"))</f>
        <v>TR-2511-020/Transfert sortant/DT125//20/45986</v>
      </c>
    </row>
    <row r="233" customFormat="false" ht="15" hidden="false" customHeight="false" outlineLevel="0" collapsed="false">
      <c r="A233" s="37" t="n">
        <v>45986</v>
      </c>
      <c r="B233" s="38" t="s">
        <v>329</v>
      </c>
      <c r="C233" s="38" t="s">
        <v>110</v>
      </c>
      <c r="D233" s="38" t="s">
        <v>92</v>
      </c>
      <c r="E233" s="39" t="str">
        <f aca="false">IF(D233="","",IFERROR(INDEX(Articles!$B$5:$B$304,MATCH(D233,Articles!$A$5:$A$304,0)),"Référence inconnue"))</f>
        <v>Disque à tronçonner Ø125 mm</v>
      </c>
      <c r="F233" s="38" t="s">
        <v>111</v>
      </c>
      <c r="G233" s="38"/>
      <c r="H233" s="38" t="n">
        <v>20</v>
      </c>
      <c r="I233" s="40" t="n">
        <f aca="false">IF(C233="","",IFERROR(INDEX(Listes!$B$3:$B$20,MATCH(C233,Listes!$A$3:$A$20,0)),""))</f>
        <v>1</v>
      </c>
      <c r="J233" s="40" t="n">
        <f aca="false">IF(OR(H233="",I233=""),0,H233*I233)</f>
        <v>20</v>
      </c>
      <c r="K233" s="38" t="s">
        <v>93</v>
      </c>
      <c r="L233" s="38" t="s">
        <v>108</v>
      </c>
      <c r="M233" s="41" t="str">
        <f aca="false">IF(D233="","",IF(E233="Référence inconnue","Référence inconnue",IF(I233="","Type inconnu",IF(AND(IFERROR(INDEX(Articles!$I$5:$I$304,MATCH(D233,Articles!$A$5:$A$304,0)),"Aucun")&lt;&gt;"Aucun",G233=""),"Lot manquant",IF(COUNTIF($N$2:$N$5000,N233)&gt;1,"Doublon ?","")))))</f>
        <v/>
      </c>
      <c r="N233" s="6" t="str">
        <f aca="false">IF(D233="","",B233&amp;"/"&amp;C233&amp;"/"&amp;D233&amp;"/"&amp;G233&amp;"/"&amp;H233&amp;"/"&amp;TEXT(A233,"0"))</f>
        <v>TR-2511-020/Transfert entrant/DT125//20/45986</v>
      </c>
    </row>
    <row r="234" customFormat="false" ht="15" hidden="false" customHeight="false" outlineLevel="0" collapsed="false">
      <c r="A234" s="37" t="n">
        <v>45986</v>
      </c>
      <c r="B234" s="38" t="s">
        <v>330</v>
      </c>
      <c r="C234" s="38" t="s">
        <v>113</v>
      </c>
      <c r="D234" s="38" t="s">
        <v>92</v>
      </c>
      <c r="E234" s="39" t="str">
        <f aca="false">IF(D234="","",IFERROR(INDEX(Articles!$B$5:$B$304,MATCH(D234,Articles!$A$5:$A$304,0)),"Référence inconnue"))</f>
        <v>Disque à tronçonner Ø125 mm</v>
      </c>
      <c r="F234" s="38" t="s">
        <v>111</v>
      </c>
      <c r="G234" s="38"/>
      <c r="H234" s="38" t="n">
        <v>10</v>
      </c>
      <c r="I234" s="40" t="n">
        <f aca="false">IF(C234="","",IFERROR(INDEX(Listes!$B$3:$B$20,MATCH(C234,Listes!$A$3:$A$20,0)),""))</f>
        <v>-1</v>
      </c>
      <c r="J234" s="40" t="n">
        <f aca="false">IF(OR(H234="",I234=""),0,H234*I234)</f>
        <v>-10</v>
      </c>
      <c r="K234" s="38" t="s">
        <v>111</v>
      </c>
      <c r="L234" s="38" t="s">
        <v>114</v>
      </c>
      <c r="M234" s="41" t="str">
        <f aca="false">IF(D234="","",IF(E234="Référence inconnue","Référence inconnue",IF(I234="","Type inconnu",IF(AND(IFERROR(INDEX(Articles!$I$5:$I$304,MATCH(D234,Articles!$A$5:$A$304,0)),"Aucun")&lt;&gt;"Aucun",G234=""),"Lot manquant",IF(COUNTIF($N$2:$N$5000,N234)&gt;1,"Doublon ?","")))))</f>
        <v/>
      </c>
      <c r="N234" s="6" t="str">
        <f aca="false">IF(D234="","",B234&amp;"/"&amp;C234&amp;"/"&amp;D234&amp;"/"&amp;G234&amp;"/"&amp;H234&amp;"/"&amp;TEXT(A234,"0"))</f>
        <v>BS-2511-1169/Sortie/DT125//10/45986</v>
      </c>
    </row>
    <row r="235" customFormat="false" ht="15" hidden="false" customHeight="false" outlineLevel="0" collapsed="false">
      <c r="A235" s="37" t="n">
        <v>45986</v>
      </c>
      <c r="B235" s="38" t="s">
        <v>331</v>
      </c>
      <c r="C235" s="38" t="s">
        <v>113</v>
      </c>
      <c r="D235" s="38" t="s">
        <v>95</v>
      </c>
      <c r="E235" s="39" t="str">
        <f aca="false">IF(D235="","",IFERROR(INDEX(Articles!$B$5:$B$304,MATCH(D235,Articles!$A$5:$A$304,0)),"Référence inconnue"))</f>
        <v>Gants de manutention taille 9</v>
      </c>
      <c r="F235" s="38" t="s">
        <v>93</v>
      </c>
      <c r="G235" s="38"/>
      <c r="H235" s="38" t="n">
        <v>4</v>
      </c>
      <c r="I235" s="40" t="n">
        <f aca="false">IF(C235="","",IFERROR(INDEX(Listes!$B$3:$B$20,MATCH(C235,Listes!$A$3:$A$20,0)),""))</f>
        <v>-1</v>
      </c>
      <c r="J235" s="40" t="n">
        <f aca="false">IF(OR(H235="",I235=""),0,H235*I235)</f>
        <v>-4</v>
      </c>
      <c r="K235" s="38" t="s">
        <v>93</v>
      </c>
      <c r="L235" s="38" t="s">
        <v>114</v>
      </c>
      <c r="M235" s="41" t="str">
        <f aca="false">IF(D235="","",IF(E235="Référence inconnue","Référence inconnue",IF(I235="","Type inconnu",IF(AND(IFERROR(INDEX(Articles!$I$5:$I$304,MATCH(D235,Articles!$A$5:$A$304,0)),"Aucun")&lt;&gt;"Aucun",G235=""),"Lot manquant",IF(COUNTIF($N$2:$N$5000,N235)&gt;1,"Doublon ?","")))))</f>
        <v/>
      </c>
      <c r="N235" s="6" t="str">
        <f aca="false">IF(D235="","",B235&amp;"/"&amp;C235&amp;"/"&amp;D235&amp;"/"&amp;G235&amp;"/"&amp;H235&amp;"/"&amp;TEXT(A235,"0"))</f>
        <v>BS-2511-1170/Sortie/GA09//4/45986</v>
      </c>
    </row>
    <row r="236" customFormat="false" ht="15" hidden="false" customHeight="false" outlineLevel="0" collapsed="false">
      <c r="A236" s="37" t="n">
        <v>45986</v>
      </c>
      <c r="B236" s="38" t="s">
        <v>332</v>
      </c>
      <c r="C236" s="38" t="s">
        <v>113</v>
      </c>
      <c r="D236" s="38" t="s">
        <v>96</v>
      </c>
      <c r="E236" s="39" t="str">
        <f aca="false">IF(D236="","",IFERROR(INDEX(Articles!$B$5:$B$304,MATCH(D236,Articles!$A$5:$A$304,0)),"Référence inconnue"))</f>
        <v>Film étirable 500 mm</v>
      </c>
      <c r="F236" s="38" t="s">
        <v>93</v>
      </c>
      <c r="G236" s="38"/>
      <c r="H236" s="38" t="n">
        <v>8</v>
      </c>
      <c r="I236" s="40" t="n">
        <f aca="false">IF(C236="","",IFERROR(INDEX(Listes!$B$3:$B$20,MATCH(C236,Listes!$A$3:$A$20,0)),""))</f>
        <v>-1</v>
      </c>
      <c r="J236" s="40" t="n">
        <f aca="false">IF(OR(H236="",I236=""),0,H236*I236)</f>
        <v>-8</v>
      </c>
      <c r="K236" s="38" t="s">
        <v>93</v>
      </c>
      <c r="L236" s="38" t="s">
        <v>121</v>
      </c>
      <c r="M236" s="41" t="str">
        <f aca="false">IF(D236="","",IF(E236="Référence inconnue","Référence inconnue",IF(I236="","Type inconnu",IF(AND(IFERROR(INDEX(Articles!$I$5:$I$304,MATCH(D236,Articles!$A$5:$A$304,0)),"Aucun")&lt;&gt;"Aucun",G236=""),"Lot manquant",IF(COUNTIF($N$2:$N$5000,N236)&gt;1,"Doublon ?","")))))</f>
        <v/>
      </c>
      <c r="N236" s="6" t="str">
        <f aca="false">IF(D236="","",B236&amp;"/"&amp;C236&amp;"/"&amp;D236&amp;"/"&amp;G236&amp;"/"&amp;H236&amp;"/"&amp;TEXT(A236,"0"))</f>
        <v>BS-2511-1171/Sortie/FS500//8/45986</v>
      </c>
    </row>
    <row r="237" customFormat="false" ht="15" hidden="false" customHeight="false" outlineLevel="0" collapsed="false">
      <c r="A237" s="37" t="n">
        <v>45986</v>
      </c>
      <c r="B237" s="38" t="s">
        <v>333</v>
      </c>
      <c r="C237" s="38" t="s">
        <v>113</v>
      </c>
      <c r="D237" s="38" t="s">
        <v>97</v>
      </c>
      <c r="E237" s="39" t="str">
        <f aca="false">IF(D237="","",IFERROR(INDEX(Articles!$B$5:$B$304,MATCH(D237,Articles!$A$5:$A$304,0)),"Référence inconnue"))</f>
        <v>Vis H M8x30 (boîte de 100)</v>
      </c>
      <c r="F237" s="38" t="s">
        <v>93</v>
      </c>
      <c r="G237" s="38"/>
      <c r="H237" s="38" t="n">
        <v>4</v>
      </c>
      <c r="I237" s="40" t="n">
        <f aca="false">IF(C237="","",IFERROR(INDEX(Listes!$B$3:$B$20,MATCH(C237,Listes!$A$3:$A$20,0)),""))</f>
        <v>-1</v>
      </c>
      <c r="J237" s="40" t="n">
        <f aca="false">IF(OR(H237="",I237=""),0,H237*I237)</f>
        <v>-4</v>
      </c>
      <c r="K237" s="38" t="s">
        <v>93</v>
      </c>
      <c r="L237" s="38" t="s">
        <v>114</v>
      </c>
      <c r="M237" s="41" t="str">
        <f aca="false">IF(D237="","",IF(E237="Référence inconnue","Référence inconnue",IF(I237="","Type inconnu",IF(AND(IFERROR(INDEX(Articles!$I$5:$I$304,MATCH(D237,Articles!$A$5:$A$304,0)),"Aucun")&lt;&gt;"Aucun",G237=""),"Lot manquant",IF(COUNTIF($N$2:$N$5000,N237)&gt;1,"Doublon ?","")))))</f>
        <v/>
      </c>
      <c r="N237" s="6" t="str">
        <f aca="false">IF(D237="","",B237&amp;"/"&amp;C237&amp;"/"&amp;D237&amp;"/"&amp;G237&amp;"/"&amp;H237&amp;"/"&amp;TEXT(A237,"0"))</f>
        <v>BS-2511-1172/Sortie/BO830//4/45986</v>
      </c>
    </row>
    <row r="238" customFormat="false" ht="15" hidden="false" customHeight="false" outlineLevel="0" collapsed="false">
      <c r="A238" s="37" t="n">
        <v>45986</v>
      </c>
      <c r="B238" s="38" t="s">
        <v>334</v>
      </c>
      <c r="C238" s="38" t="s">
        <v>113</v>
      </c>
      <c r="D238" s="38" t="s">
        <v>98</v>
      </c>
      <c r="E238" s="39" t="str">
        <f aca="false">IF(D238="","",IFERROR(INDEX(Articles!$B$5:$B$304,MATCH(D238,Articles!$A$5:$A$304,0)),"Référence inconnue"))</f>
        <v>Roulement 6204-2RS</v>
      </c>
      <c r="F238" s="38" t="s">
        <v>93</v>
      </c>
      <c r="G238" s="38"/>
      <c r="H238" s="38" t="n">
        <v>4</v>
      </c>
      <c r="I238" s="40" t="n">
        <f aca="false">IF(C238="","",IFERROR(INDEX(Listes!$B$3:$B$20,MATCH(C238,Listes!$A$3:$A$20,0)),""))</f>
        <v>-1</v>
      </c>
      <c r="J238" s="40" t="n">
        <f aca="false">IF(OR(H238="",I238=""),0,H238*I238)</f>
        <v>-4</v>
      </c>
      <c r="K238" s="38" t="s">
        <v>93</v>
      </c>
      <c r="L238" s="38" t="s">
        <v>124</v>
      </c>
      <c r="M238" s="41" t="str">
        <f aca="false">IF(D238="","",IF(E238="Référence inconnue","Référence inconnue",IF(I238="","Type inconnu",IF(AND(IFERROR(INDEX(Articles!$I$5:$I$304,MATCH(D238,Articles!$A$5:$A$304,0)),"Aucun")&lt;&gt;"Aucun",G238=""),"Lot manquant",IF(COUNTIF($N$2:$N$5000,N238)&gt;1,"Doublon ?","")))))</f>
        <v/>
      </c>
      <c r="N238" s="6" t="str">
        <f aca="false">IF(D238="","",B238&amp;"/"&amp;C238&amp;"/"&amp;D238&amp;"/"&amp;G238&amp;"/"&amp;H238&amp;"/"&amp;TEXT(A238,"0"))</f>
        <v>BS-2511-1173/Sortie/RL6204//4/45986</v>
      </c>
    </row>
    <row r="239" customFormat="false" ht="15" hidden="false" customHeight="false" outlineLevel="0" collapsed="false">
      <c r="A239" s="37" t="n">
        <v>45987</v>
      </c>
      <c r="B239" s="38" t="s">
        <v>335</v>
      </c>
      <c r="C239" s="38" t="s">
        <v>113</v>
      </c>
      <c r="D239" s="38" t="s">
        <v>92</v>
      </c>
      <c r="E239" s="39" t="str">
        <f aca="false">IF(D239="","",IFERROR(INDEX(Articles!$B$5:$B$304,MATCH(D239,Articles!$A$5:$A$304,0)),"Référence inconnue"))</f>
        <v>Disque à tronçonner Ø125 mm</v>
      </c>
      <c r="F239" s="38" t="s">
        <v>111</v>
      </c>
      <c r="G239" s="38"/>
      <c r="H239" s="38" t="n">
        <v>2</v>
      </c>
      <c r="I239" s="40" t="n">
        <f aca="false">IF(C239="","",IFERROR(INDEX(Listes!$B$3:$B$20,MATCH(C239,Listes!$A$3:$A$20,0)),""))</f>
        <v>-1</v>
      </c>
      <c r="J239" s="40" t="n">
        <f aca="false">IF(OR(H239="",I239=""),0,H239*I239)</f>
        <v>-2</v>
      </c>
      <c r="K239" s="38" t="s">
        <v>111</v>
      </c>
      <c r="L239" s="38" t="s">
        <v>114</v>
      </c>
      <c r="M239" s="41" t="str">
        <f aca="false">IF(D239="","",IF(E239="Référence inconnue","Référence inconnue",IF(I239="","Type inconnu",IF(AND(IFERROR(INDEX(Articles!$I$5:$I$304,MATCH(D239,Articles!$A$5:$A$304,0)),"Aucun")&lt;&gt;"Aucun",G239=""),"Lot manquant",IF(COUNTIF($N$2:$N$5000,N239)&gt;1,"Doublon ?","")))))</f>
        <v/>
      </c>
      <c r="N239" s="6" t="str">
        <f aca="false">IF(D239="","",B239&amp;"/"&amp;C239&amp;"/"&amp;D239&amp;"/"&amp;G239&amp;"/"&amp;H239&amp;"/"&amp;TEXT(A239,"0"))</f>
        <v>BS-2511-1174/Sortie/DT125//2/45987</v>
      </c>
    </row>
    <row r="240" customFormat="false" ht="15" hidden="false" customHeight="false" outlineLevel="0" collapsed="false">
      <c r="A240" s="37" t="n">
        <v>45987</v>
      </c>
      <c r="B240" s="38" t="s">
        <v>336</v>
      </c>
      <c r="C240" s="38" t="s">
        <v>113</v>
      </c>
      <c r="D240" s="38" t="s">
        <v>92</v>
      </c>
      <c r="E240" s="39" t="str">
        <f aca="false">IF(D240="","",IFERROR(INDEX(Articles!$B$5:$B$304,MATCH(D240,Articles!$A$5:$A$304,0)),"Référence inconnue"))</f>
        <v>Disque à tronçonner Ø125 mm</v>
      </c>
      <c r="F240" s="38" t="s">
        <v>111</v>
      </c>
      <c r="G240" s="38"/>
      <c r="H240" s="38" t="n">
        <v>3</v>
      </c>
      <c r="I240" s="40" t="n">
        <f aca="false">IF(C240="","",IFERROR(INDEX(Listes!$B$3:$B$20,MATCH(C240,Listes!$A$3:$A$20,0)),""))</f>
        <v>-1</v>
      </c>
      <c r="J240" s="40" t="n">
        <f aca="false">IF(OR(H240="",I240=""),0,H240*I240)</f>
        <v>-3</v>
      </c>
      <c r="K240" s="38" t="s">
        <v>111</v>
      </c>
      <c r="L240" s="38" t="s">
        <v>114</v>
      </c>
      <c r="M240" s="41" t="str">
        <f aca="false">IF(D240="","",IF(E240="Référence inconnue","Référence inconnue",IF(I240="","Type inconnu",IF(AND(IFERROR(INDEX(Articles!$I$5:$I$304,MATCH(D240,Articles!$A$5:$A$304,0)),"Aucun")&lt;&gt;"Aucun",G240=""),"Lot manquant",IF(COUNTIF($N$2:$N$5000,N240)&gt;1,"Doublon ?","")))))</f>
        <v/>
      </c>
      <c r="N240" s="6" t="str">
        <f aca="false">IF(D240="","",B240&amp;"/"&amp;C240&amp;"/"&amp;D240&amp;"/"&amp;G240&amp;"/"&amp;H240&amp;"/"&amp;TEXT(A240,"0"))</f>
        <v>BS-2511-1175/Sortie/DT125//3/45987</v>
      </c>
    </row>
    <row r="241" customFormat="false" ht="15" hidden="false" customHeight="false" outlineLevel="0" collapsed="false">
      <c r="A241" s="37" t="n">
        <v>45987</v>
      </c>
      <c r="B241" s="38" t="s">
        <v>337</v>
      </c>
      <c r="C241" s="38" t="s">
        <v>113</v>
      </c>
      <c r="D241" s="38" t="s">
        <v>96</v>
      </c>
      <c r="E241" s="39" t="str">
        <f aca="false">IF(D241="","",IFERROR(INDEX(Articles!$B$5:$B$304,MATCH(D241,Articles!$A$5:$A$304,0)),"Référence inconnue"))</f>
        <v>Film étirable 500 mm</v>
      </c>
      <c r="F241" s="38" t="s">
        <v>93</v>
      </c>
      <c r="G241" s="38"/>
      <c r="H241" s="38" t="n">
        <v>6</v>
      </c>
      <c r="I241" s="40" t="n">
        <f aca="false">IF(C241="","",IFERROR(INDEX(Listes!$B$3:$B$20,MATCH(C241,Listes!$A$3:$A$20,0)),""))</f>
        <v>-1</v>
      </c>
      <c r="J241" s="40" t="n">
        <f aca="false">IF(OR(H241="",I241=""),0,H241*I241)</f>
        <v>-6</v>
      </c>
      <c r="K241" s="38" t="s">
        <v>93</v>
      </c>
      <c r="L241" s="38" t="s">
        <v>121</v>
      </c>
      <c r="M241" s="41" t="str">
        <f aca="false">IF(D241="","",IF(E241="Référence inconnue","Référence inconnue",IF(I241="","Type inconnu",IF(AND(IFERROR(INDEX(Articles!$I$5:$I$304,MATCH(D241,Articles!$A$5:$A$304,0)),"Aucun")&lt;&gt;"Aucun",G241=""),"Lot manquant",IF(COUNTIF($N$2:$N$5000,N241)&gt;1,"Doublon ?","")))))</f>
        <v/>
      </c>
      <c r="N241" s="6" t="str">
        <f aca="false">IF(D241="","",B241&amp;"/"&amp;C241&amp;"/"&amp;D241&amp;"/"&amp;G241&amp;"/"&amp;H241&amp;"/"&amp;TEXT(A241,"0"))</f>
        <v>BS-2511-1176/Sortie/FS500//6/45987</v>
      </c>
    </row>
    <row r="242" customFormat="false" ht="15" hidden="false" customHeight="false" outlineLevel="0" collapsed="false">
      <c r="A242" s="37" t="n">
        <v>45987</v>
      </c>
      <c r="B242" s="38" t="s">
        <v>338</v>
      </c>
      <c r="C242" s="38" t="s">
        <v>113</v>
      </c>
      <c r="D242" s="38" t="s">
        <v>97</v>
      </c>
      <c r="E242" s="39" t="str">
        <f aca="false">IF(D242="","",IFERROR(INDEX(Articles!$B$5:$B$304,MATCH(D242,Articles!$A$5:$A$304,0)),"Référence inconnue"))</f>
        <v>Vis H M8x30 (boîte de 100)</v>
      </c>
      <c r="F242" s="38" t="s">
        <v>93</v>
      </c>
      <c r="G242" s="38"/>
      <c r="H242" s="38" t="n">
        <v>3</v>
      </c>
      <c r="I242" s="40" t="n">
        <f aca="false">IF(C242="","",IFERROR(INDEX(Listes!$B$3:$B$20,MATCH(C242,Listes!$A$3:$A$20,0)),""))</f>
        <v>-1</v>
      </c>
      <c r="J242" s="40" t="n">
        <f aca="false">IF(OR(H242="",I242=""),0,H242*I242)</f>
        <v>-3</v>
      </c>
      <c r="K242" s="38" t="s">
        <v>93</v>
      </c>
      <c r="L242" s="38" t="s">
        <v>114</v>
      </c>
      <c r="M242" s="41" t="str">
        <f aca="false">IF(D242="","",IF(E242="Référence inconnue","Référence inconnue",IF(I242="","Type inconnu",IF(AND(IFERROR(INDEX(Articles!$I$5:$I$304,MATCH(D242,Articles!$A$5:$A$304,0)),"Aucun")&lt;&gt;"Aucun",G242=""),"Lot manquant",IF(COUNTIF($N$2:$N$5000,N242)&gt;1,"Doublon ?","")))))</f>
        <v/>
      </c>
      <c r="N242" s="6" t="str">
        <f aca="false">IF(D242="","",B242&amp;"/"&amp;C242&amp;"/"&amp;D242&amp;"/"&amp;G242&amp;"/"&amp;H242&amp;"/"&amp;TEXT(A242,"0"))</f>
        <v>BS-2511-1177/Sortie/BO830//3/45987</v>
      </c>
    </row>
    <row r="243" customFormat="false" ht="15" hidden="false" customHeight="false" outlineLevel="0" collapsed="false">
      <c r="A243" s="37" t="n">
        <v>45987</v>
      </c>
      <c r="B243" s="38" t="s">
        <v>339</v>
      </c>
      <c r="C243" s="38" t="s">
        <v>113</v>
      </c>
      <c r="D243" s="38" t="s">
        <v>99</v>
      </c>
      <c r="E243" s="39" t="str">
        <f aca="false">IF(D243="","",IFERROR(INDEX(Articles!$B$5:$B$304,MATCH(D243,Articles!$A$5:$A$304,0)),"Référence inconnue"))</f>
        <v>Fil MIG Ø1 mm (bobine 15 kg)</v>
      </c>
      <c r="F243" s="38" t="s">
        <v>93</v>
      </c>
      <c r="G243" s="38" t="s">
        <v>101</v>
      </c>
      <c r="H243" s="38" t="n">
        <v>1</v>
      </c>
      <c r="I243" s="40" t="n">
        <f aca="false">IF(C243="","",IFERROR(INDEX(Listes!$B$3:$B$20,MATCH(C243,Listes!$A$3:$A$20,0)),""))</f>
        <v>-1</v>
      </c>
      <c r="J243" s="40" t="n">
        <f aca="false">IF(OR(H243="",I243=""),0,H243*I243)</f>
        <v>-1</v>
      </c>
      <c r="K243" s="38" t="s">
        <v>93</v>
      </c>
      <c r="L243" s="38" t="s">
        <v>114</v>
      </c>
      <c r="M243" s="41" t="str">
        <f aca="false">IF(D243="","",IF(E243="Référence inconnue","Référence inconnue",IF(I243="","Type inconnu",IF(AND(IFERROR(INDEX(Articles!$I$5:$I$304,MATCH(D243,Articles!$A$5:$A$304,0)),"Aucun")&lt;&gt;"Aucun",G243=""),"Lot manquant",IF(COUNTIF($N$2:$N$5000,N243)&gt;1,"Doublon ?","")))))</f>
        <v/>
      </c>
      <c r="N243" s="6" t="str">
        <f aca="false">IF(D243="","",B243&amp;"/"&amp;C243&amp;"/"&amp;D243&amp;"/"&amp;G243&amp;"/"&amp;H243&amp;"/"&amp;TEXT(A243,"0"))</f>
        <v>BS-2511-1178/Sortie/FIL10/FIL-2509-01/1/45987</v>
      </c>
    </row>
    <row r="244" customFormat="false" ht="15" hidden="false" customHeight="false" outlineLevel="0" collapsed="false">
      <c r="A244" s="37" t="n">
        <v>45988</v>
      </c>
      <c r="B244" s="38" t="s">
        <v>340</v>
      </c>
      <c r="C244" s="38" t="s">
        <v>140</v>
      </c>
      <c r="D244" s="38" t="s">
        <v>98</v>
      </c>
      <c r="E244" s="39" t="str">
        <f aca="false">IF(D244="","",IFERROR(INDEX(Articles!$B$5:$B$304,MATCH(D244,Articles!$A$5:$A$304,0)),"Référence inconnue"))</f>
        <v>Roulement 6204-2RS</v>
      </c>
      <c r="F244" s="38" t="s">
        <v>93</v>
      </c>
      <c r="G244" s="38"/>
      <c r="H244" s="38" t="n">
        <v>24</v>
      </c>
      <c r="I244" s="40" t="n">
        <f aca="false">IF(C244="","",IFERROR(INDEX(Listes!$B$3:$B$20,MATCH(C244,Listes!$A$3:$A$20,0)),""))</f>
        <v>1</v>
      </c>
      <c r="J244" s="40" t="n">
        <f aca="false">IF(OR(H244="",I244=""),0,H244*I244)</f>
        <v>24</v>
      </c>
      <c r="K244" s="38" t="s">
        <v>93</v>
      </c>
      <c r="L244" s="38" t="s">
        <v>341</v>
      </c>
      <c r="M244" s="41" t="str">
        <f aca="false">IF(D244="","",IF(E244="Référence inconnue","Référence inconnue",IF(I244="","Type inconnu",IF(AND(IFERROR(INDEX(Articles!$I$5:$I$304,MATCH(D244,Articles!$A$5:$A$304,0)),"Aucun")&lt;&gt;"Aucun",G244=""),"Lot manquant",IF(COUNTIF($N$2:$N$5000,N244)&gt;1,"Doublon ?","")))))</f>
        <v/>
      </c>
      <c r="N244" s="6" t="str">
        <f aca="false">IF(D244="","",B244&amp;"/"&amp;C244&amp;"/"&amp;D244&amp;"/"&amp;G244&amp;"/"&amp;H244&amp;"/"&amp;TEXT(A244,"0"))</f>
        <v>BR-2511-013/Réception/RL6204//24/45988</v>
      </c>
    </row>
    <row r="245" customFormat="false" ht="15" hidden="false" customHeight="false" outlineLevel="0" collapsed="false">
      <c r="A245" s="37" t="n">
        <v>45988</v>
      </c>
      <c r="B245" s="38" t="s">
        <v>342</v>
      </c>
      <c r="C245" s="38" t="s">
        <v>140</v>
      </c>
      <c r="D245" s="38" t="s">
        <v>102</v>
      </c>
      <c r="E245" s="39" t="str">
        <f aca="false">IF(D245="","",IFERROR(INDEX(Articles!$B$5:$B$304,MATCH(D245,Articles!$A$5:$A$304,0)),"Référence inconnue"))</f>
        <v>Huile hydraulique HVLP 46 (bidon 20 L)</v>
      </c>
      <c r="F245" s="38" t="s">
        <v>93</v>
      </c>
      <c r="G245" s="38" t="s">
        <v>343</v>
      </c>
      <c r="H245" s="38" t="n">
        <v>3</v>
      </c>
      <c r="I245" s="40" t="n">
        <f aca="false">IF(C245="","",IFERROR(INDEX(Listes!$B$3:$B$20,MATCH(C245,Listes!$A$3:$A$20,0)),""))</f>
        <v>1</v>
      </c>
      <c r="J245" s="40" t="n">
        <f aca="false">IF(OR(H245="",I245=""),0,H245*I245)</f>
        <v>3</v>
      </c>
      <c r="K245" s="38" t="s">
        <v>93</v>
      </c>
      <c r="L245" s="38" t="s">
        <v>344</v>
      </c>
      <c r="M245" s="41" t="str">
        <f aca="false">IF(D245="","",IF(E245="Référence inconnue","Référence inconnue",IF(I245="","Type inconnu",IF(AND(IFERROR(INDEX(Articles!$I$5:$I$304,MATCH(D245,Articles!$A$5:$A$304,0)),"Aucun")&lt;&gt;"Aucun",G245=""),"Lot manquant",IF(COUNTIF($N$2:$N$5000,N245)&gt;1,"Doublon ?","")))))</f>
        <v/>
      </c>
      <c r="N245" s="6" t="str">
        <f aca="false">IF(D245="","",B245&amp;"/"&amp;C245&amp;"/"&amp;D245&amp;"/"&amp;G245&amp;"/"&amp;H245&amp;"/"&amp;TEXT(A245,"0"))</f>
        <v>BR-2511-014/Réception/HV46/HV-2511-03/3/45988</v>
      </c>
    </row>
    <row r="246" customFormat="false" ht="15" hidden="false" customHeight="false" outlineLevel="0" collapsed="false">
      <c r="A246" s="37" t="n">
        <v>45988</v>
      </c>
      <c r="B246" s="38" t="s">
        <v>345</v>
      </c>
      <c r="C246" s="38" t="s">
        <v>113</v>
      </c>
      <c r="D246" s="38" t="s">
        <v>92</v>
      </c>
      <c r="E246" s="39" t="str">
        <f aca="false">IF(D246="","",IFERROR(INDEX(Articles!$B$5:$B$304,MATCH(D246,Articles!$A$5:$A$304,0)),"Référence inconnue"))</f>
        <v>Disque à tronçonner Ø125 mm</v>
      </c>
      <c r="F246" s="38" t="s">
        <v>111</v>
      </c>
      <c r="G246" s="38"/>
      <c r="H246" s="38" t="n">
        <v>5</v>
      </c>
      <c r="I246" s="40" t="n">
        <f aca="false">IF(C246="","",IFERROR(INDEX(Listes!$B$3:$B$20,MATCH(C246,Listes!$A$3:$A$20,0)),""))</f>
        <v>-1</v>
      </c>
      <c r="J246" s="40" t="n">
        <f aca="false">IF(OR(H246="",I246=""),0,H246*I246)</f>
        <v>-5</v>
      </c>
      <c r="K246" s="38" t="s">
        <v>111</v>
      </c>
      <c r="L246" s="38" t="s">
        <v>114</v>
      </c>
      <c r="M246" s="41" t="str">
        <f aca="false">IF(D246="","",IF(E246="Référence inconnue","Référence inconnue",IF(I246="","Type inconnu",IF(AND(IFERROR(INDEX(Articles!$I$5:$I$304,MATCH(D246,Articles!$A$5:$A$304,0)),"Aucun")&lt;&gt;"Aucun",G246=""),"Lot manquant",IF(COUNTIF($N$2:$N$5000,N246)&gt;1,"Doublon ?","")))))</f>
        <v/>
      </c>
      <c r="N246" s="6" t="str">
        <f aca="false">IF(D246="","",B246&amp;"/"&amp;C246&amp;"/"&amp;D246&amp;"/"&amp;G246&amp;"/"&amp;H246&amp;"/"&amp;TEXT(A246,"0"))</f>
        <v>BS-2511-1179/Sortie/DT125//5/45988</v>
      </c>
    </row>
    <row r="247" customFormat="false" ht="15" hidden="false" customHeight="false" outlineLevel="0" collapsed="false">
      <c r="A247" s="37" t="n">
        <v>45988</v>
      </c>
      <c r="B247" s="38" t="s">
        <v>346</v>
      </c>
      <c r="C247" s="38" t="s">
        <v>113</v>
      </c>
      <c r="D247" s="38" t="s">
        <v>95</v>
      </c>
      <c r="E247" s="39" t="str">
        <f aca="false">IF(D247="","",IFERROR(INDEX(Articles!$B$5:$B$304,MATCH(D247,Articles!$A$5:$A$304,0)),"Référence inconnue"))</f>
        <v>Gants de manutention taille 9</v>
      </c>
      <c r="F247" s="38" t="s">
        <v>93</v>
      </c>
      <c r="G247" s="38"/>
      <c r="H247" s="38" t="n">
        <v>2</v>
      </c>
      <c r="I247" s="40" t="n">
        <f aca="false">IF(C247="","",IFERROR(INDEX(Listes!$B$3:$B$20,MATCH(C247,Listes!$A$3:$A$20,0)),""))</f>
        <v>-1</v>
      </c>
      <c r="J247" s="40" t="n">
        <f aca="false">IF(OR(H247="",I247=""),0,H247*I247)</f>
        <v>-2</v>
      </c>
      <c r="K247" s="38" t="s">
        <v>93</v>
      </c>
      <c r="L247" s="38" t="s">
        <v>114</v>
      </c>
      <c r="M247" s="41" t="str">
        <f aca="false">IF(D247="","",IF(E247="Référence inconnue","Référence inconnue",IF(I247="","Type inconnu",IF(AND(IFERROR(INDEX(Articles!$I$5:$I$304,MATCH(D247,Articles!$A$5:$A$304,0)),"Aucun")&lt;&gt;"Aucun",G247=""),"Lot manquant",IF(COUNTIF($N$2:$N$5000,N247)&gt;1,"Doublon ?","")))))</f>
        <v/>
      </c>
      <c r="N247" s="6" t="str">
        <f aca="false">IF(D247="","",B247&amp;"/"&amp;C247&amp;"/"&amp;D247&amp;"/"&amp;G247&amp;"/"&amp;H247&amp;"/"&amp;TEXT(A247,"0"))</f>
        <v>BS-2511-1180/Sortie/GA09//2/45988</v>
      </c>
    </row>
    <row r="248" customFormat="false" ht="15" hidden="false" customHeight="false" outlineLevel="0" collapsed="false">
      <c r="A248" s="37" t="n">
        <v>45988</v>
      </c>
      <c r="B248" s="38" t="s">
        <v>347</v>
      </c>
      <c r="C248" s="38" t="s">
        <v>113</v>
      </c>
      <c r="D248" s="38" t="s">
        <v>96</v>
      </c>
      <c r="E248" s="39" t="str">
        <f aca="false">IF(D248="","",IFERROR(INDEX(Articles!$B$5:$B$304,MATCH(D248,Articles!$A$5:$A$304,0)),"Référence inconnue"))</f>
        <v>Film étirable 500 mm</v>
      </c>
      <c r="F248" s="38" t="s">
        <v>93</v>
      </c>
      <c r="G248" s="38"/>
      <c r="H248" s="38" t="n">
        <v>5</v>
      </c>
      <c r="I248" s="40" t="n">
        <f aca="false">IF(C248="","",IFERROR(INDEX(Listes!$B$3:$B$20,MATCH(C248,Listes!$A$3:$A$20,0)),""))</f>
        <v>-1</v>
      </c>
      <c r="J248" s="40" t="n">
        <f aca="false">IF(OR(H248="",I248=""),0,H248*I248)</f>
        <v>-5</v>
      </c>
      <c r="K248" s="38" t="s">
        <v>93</v>
      </c>
      <c r="L248" s="38" t="s">
        <v>121</v>
      </c>
      <c r="M248" s="41" t="str">
        <f aca="false">IF(D248="","",IF(E248="Référence inconnue","Référence inconnue",IF(I248="","Type inconnu",IF(AND(IFERROR(INDEX(Articles!$I$5:$I$304,MATCH(D248,Articles!$A$5:$A$304,0)),"Aucun")&lt;&gt;"Aucun",G248=""),"Lot manquant",IF(COUNTIF($N$2:$N$5000,N248)&gt;1,"Doublon ?","")))))</f>
        <v/>
      </c>
      <c r="N248" s="6" t="str">
        <f aca="false">IF(D248="","",B248&amp;"/"&amp;C248&amp;"/"&amp;D248&amp;"/"&amp;G248&amp;"/"&amp;H248&amp;"/"&amp;TEXT(A248,"0"))</f>
        <v>BS-2511-1181/Sortie/FS500//5/45988</v>
      </c>
    </row>
    <row r="249" customFormat="false" ht="15" hidden="false" customHeight="false" outlineLevel="0" collapsed="false">
      <c r="A249" s="37" t="n">
        <v>45988</v>
      </c>
      <c r="B249" s="38" t="s">
        <v>348</v>
      </c>
      <c r="C249" s="38" t="s">
        <v>113</v>
      </c>
      <c r="D249" s="38" t="s">
        <v>97</v>
      </c>
      <c r="E249" s="39" t="str">
        <f aca="false">IF(D249="","",IFERROR(INDEX(Articles!$B$5:$B$304,MATCH(D249,Articles!$A$5:$A$304,0)),"Référence inconnue"))</f>
        <v>Vis H M8x30 (boîte de 100)</v>
      </c>
      <c r="F249" s="38" t="s">
        <v>93</v>
      </c>
      <c r="G249" s="38"/>
      <c r="H249" s="38" t="n">
        <v>1</v>
      </c>
      <c r="I249" s="40" t="n">
        <f aca="false">IF(C249="","",IFERROR(INDEX(Listes!$B$3:$B$20,MATCH(C249,Listes!$A$3:$A$20,0)),""))</f>
        <v>-1</v>
      </c>
      <c r="J249" s="40" t="n">
        <f aca="false">IF(OR(H249="",I249=""),0,H249*I249)</f>
        <v>-1</v>
      </c>
      <c r="K249" s="38" t="s">
        <v>93</v>
      </c>
      <c r="L249" s="38" t="s">
        <v>114</v>
      </c>
      <c r="M249" s="41" t="str">
        <f aca="false">IF(D249="","",IF(E249="Référence inconnue","Référence inconnue",IF(I249="","Type inconnu",IF(AND(IFERROR(INDEX(Articles!$I$5:$I$304,MATCH(D249,Articles!$A$5:$A$304,0)),"Aucun")&lt;&gt;"Aucun",G249=""),"Lot manquant",IF(COUNTIF($N$2:$N$5000,N249)&gt;1,"Doublon ?","")))))</f>
        <v/>
      </c>
      <c r="N249" s="6" t="str">
        <f aca="false">IF(D249="","",B249&amp;"/"&amp;C249&amp;"/"&amp;D249&amp;"/"&amp;G249&amp;"/"&amp;H249&amp;"/"&amp;TEXT(A249,"0"))</f>
        <v>BS-2511-1182/Sortie/BO830//1/45988</v>
      </c>
    </row>
    <row r="250" customFormat="false" ht="15" hidden="false" customHeight="false" outlineLevel="0" collapsed="false">
      <c r="A250" s="37" t="n">
        <v>45988</v>
      </c>
      <c r="B250" s="38" t="s">
        <v>349</v>
      </c>
      <c r="C250" s="38" t="s">
        <v>113</v>
      </c>
      <c r="D250" s="38" t="s">
        <v>98</v>
      </c>
      <c r="E250" s="39" t="str">
        <f aca="false">IF(D250="","",IFERROR(INDEX(Articles!$B$5:$B$304,MATCH(D250,Articles!$A$5:$A$304,0)),"Référence inconnue"))</f>
        <v>Roulement 6204-2RS</v>
      </c>
      <c r="F250" s="38" t="s">
        <v>93</v>
      </c>
      <c r="G250" s="38"/>
      <c r="H250" s="38" t="n">
        <v>6</v>
      </c>
      <c r="I250" s="40" t="n">
        <f aca="false">IF(C250="","",IFERROR(INDEX(Listes!$B$3:$B$20,MATCH(C250,Listes!$A$3:$A$20,0)),""))</f>
        <v>-1</v>
      </c>
      <c r="J250" s="40" t="n">
        <f aca="false">IF(OR(H250="",I250=""),0,H250*I250)</f>
        <v>-6</v>
      </c>
      <c r="K250" s="38" t="s">
        <v>93</v>
      </c>
      <c r="L250" s="38" t="s">
        <v>124</v>
      </c>
      <c r="M250" s="41" t="str">
        <f aca="false">IF(D250="","",IF(E250="Référence inconnue","Référence inconnue",IF(I250="","Type inconnu",IF(AND(IFERROR(INDEX(Articles!$I$5:$I$304,MATCH(D250,Articles!$A$5:$A$304,0)),"Aucun")&lt;&gt;"Aucun",G250=""),"Lot manquant",IF(COUNTIF($N$2:$N$5000,N250)&gt;1,"Doublon ?","")))))</f>
        <v/>
      </c>
      <c r="N250" s="6" t="str">
        <f aca="false">IF(D250="","",B250&amp;"/"&amp;C250&amp;"/"&amp;D250&amp;"/"&amp;G250&amp;"/"&amp;H250&amp;"/"&amp;TEXT(A250,"0"))</f>
        <v>BS-2511-1183/Sortie/RL6204//6/45988</v>
      </c>
    </row>
    <row r="251" customFormat="false" ht="15" hidden="false" customHeight="false" outlineLevel="0" collapsed="false">
      <c r="A251" s="37" t="n">
        <v>45989</v>
      </c>
      <c r="B251" s="38" t="s">
        <v>350</v>
      </c>
      <c r="C251" s="38" t="s">
        <v>107</v>
      </c>
      <c r="D251" s="38" t="s">
        <v>92</v>
      </c>
      <c r="E251" s="39" t="str">
        <f aca="false">IF(D251="","",IFERROR(INDEX(Articles!$B$5:$B$304,MATCH(D251,Articles!$A$5:$A$304,0)),"Référence inconnue"))</f>
        <v>Disque à tronçonner Ø125 mm</v>
      </c>
      <c r="F251" s="38" t="s">
        <v>93</v>
      </c>
      <c r="G251" s="38"/>
      <c r="H251" s="38" t="n">
        <v>20</v>
      </c>
      <c r="I251" s="40" t="n">
        <f aca="false">IF(C251="","",IFERROR(INDEX(Listes!$B$3:$B$20,MATCH(C251,Listes!$A$3:$A$20,0)),""))</f>
        <v>-1</v>
      </c>
      <c r="J251" s="40" t="n">
        <f aca="false">IF(OR(H251="",I251=""),0,H251*I251)</f>
        <v>-20</v>
      </c>
      <c r="K251" s="38" t="s">
        <v>93</v>
      </c>
      <c r="L251" s="38" t="s">
        <v>108</v>
      </c>
      <c r="M251" s="41" t="str">
        <f aca="false">IF(D251="","",IF(E251="Référence inconnue","Référence inconnue",IF(I251="","Type inconnu",IF(AND(IFERROR(INDEX(Articles!$I$5:$I$304,MATCH(D251,Articles!$A$5:$A$304,0)),"Aucun")&lt;&gt;"Aucun",G251=""),"Lot manquant",IF(COUNTIF($N$2:$N$5000,N251)&gt;1,"Doublon ?","")))))</f>
        <v/>
      </c>
      <c r="N251" s="6" t="str">
        <f aca="false">IF(D251="","",B251&amp;"/"&amp;C251&amp;"/"&amp;D251&amp;"/"&amp;G251&amp;"/"&amp;H251&amp;"/"&amp;TEXT(A251,"0"))</f>
        <v>TR-2511-021/Transfert sortant/DT125//20/45989</v>
      </c>
    </row>
    <row r="252" customFormat="false" ht="15" hidden="false" customHeight="false" outlineLevel="0" collapsed="false">
      <c r="A252" s="37" t="n">
        <v>45989</v>
      </c>
      <c r="B252" s="38" t="s">
        <v>350</v>
      </c>
      <c r="C252" s="38" t="s">
        <v>110</v>
      </c>
      <c r="D252" s="38" t="s">
        <v>92</v>
      </c>
      <c r="E252" s="39" t="str">
        <f aca="false">IF(D252="","",IFERROR(INDEX(Articles!$B$5:$B$304,MATCH(D252,Articles!$A$5:$A$304,0)),"Référence inconnue"))</f>
        <v>Disque à tronçonner Ø125 mm</v>
      </c>
      <c r="F252" s="38" t="s">
        <v>111</v>
      </c>
      <c r="G252" s="38"/>
      <c r="H252" s="38" t="n">
        <v>20</v>
      </c>
      <c r="I252" s="40" t="n">
        <f aca="false">IF(C252="","",IFERROR(INDEX(Listes!$B$3:$B$20,MATCH(C252,Listes!$A$3:$A$20,0)),""))</f>
        <v>1</v>
      </c>
      <c r="J252" s="40" t="n">
        <f aca="false">IF(OR(H252="",I252=""),0,H252*I252)</f>
        <v>20</v>
      </c>
      <c r="K252" s="38" t="s">
        <v>93</v>
      </c>
      <c r="L252" s="38" t="s">
        <v>108</v>
      </c>
      <c r="M252" s="41" t="str">
        <f aca="false">IF(D252="","",IF(E252="Référence inconnue","Référence inconnue",IF(I252="","Type inconnu",IF(AND(IFERROR(INDEX(Articles!$I$5:$I$304,MATCH(D252,Articles!$A$5:$A$304,0)),"Aucun")&lt;&gt;"Aucun",G252=""),"Lot manquant",IF(COUNTIF($N$2:$N$5000,N252)&gt;1,"Doublon ?","")))))</f>
        <v/>
      </c>
      <c r="N252" s="6" t="str">
        <f aca="false">IF(D252="","",B252&amp;"/"&amp;C252&amp;"/"&amp;D252&amp;"/"&amp;G252&amp;"/"&amp;H252&amp;"/"&amp;TEXT(A252,"0"))</f>
        <v>TR-2511-021/Transfert entrant/DT125//20/45989</v>
      </c>
    </row>
    <row r="253" customFormat="false" ht="15" hidden="false" customHeight="false" outlineLevel="0" collapsed="false">
      <c r="A253" s="37" t="n">
        <v>45989</v>
      </c>
      <c r="B253" s="38" t="s">
        <v>351</v>
      </c>
      <c r="C253" s="38" t="s">
        <v>113</v>
      </c>
      <c r="D253" s="38" t="s">
        <v>92</v>
      </c>
      <c r="E253" s="39" t="str">
        <f aca="false">IF(D253="","",IFERROR(INDEX(Articles!$B$5:$B$304,MATCH(D253,Articles!$A$5:$A$304,0)),"Référence inconnue"))</f>
        <v>Disque à tronçonner Ø125 mm</v>
      </c>
      <c r="F253" s="38" t="s">
        <v>111</v>
      </c>
      <c r="G253" s="38"/>
      <c r="H253" s="38" t="n">
        <v>4</v>
      </c>
      <c r="I253" s="40" t="n">
        <f aca="false">IF(C253="","",IFERROR(INDEX(Listes!$B$3:$B$20,MATCH(C253,Listes!$A$3:$A$20,0)),""))</f>
        <v>-1</v>
      </c>
      <c r="J253" s="40" t="n">
        <f aca="false">IF(OR(H253="",I253=""),0,H253*I253)</f>
        <v>-4</v>
      </c>
      <c r="K253" s="38" t="s">
        <v>111</v>
      </c>
      <c r="L253" s="38" t="s">
        <v>114</v>
      </c>
      <c r="M253" s="41" t="str">
        <f aca="false">IF(D253="","",IF(E253="Référence inconnue","Référence inconnue",IF(I253="","Type inconnu",IF(AND(IFERROR(INDEX(Articles!$I$5:$I$304,MATCH(D253,Articles!$A$5:$A$304,0)),"Aucun")&lt;&gt;"Aucun",G253=""),"Lot manquant",IF(COUNTIF($N$2:$N$5000,N253)&gt;1,"Doublon ?","")))))</f>
        <v/>
      </c>
      <c r="N253" s="6" t="str">
        <f aca="false">IF(D253="","",B253&amp;"/"&amp;C253&amp;"/"&amp;D253&amp;"/"&amp;G253&amp;"/"&amp;H253&amp;"/"&amp;TEXT(A253,"0"))</f>
        <v>BS-2511-1184/Sortie/DT125//4/45989</v>
      </c>
    </row>
    <row r="254" customFormat="false" ht="15" hidden="false" customHeight="false" outlineLevel="0" collapsed="false">
      <c r="A254" s="37" t="n">
        <v>45989</v>
      </c>
      <c r="B254" s="38" t="s">
        <v>352</v>
      </c>
      <c r="C254" s="38" t="s">
        <v>113</v>
      </c>
      <c r="D254" s="38" t="s">
        <v>92</v>
      </c>
      <c r="E254" s="39" t="str">
        <f aca="false">IF(D254="","",IFERROR(INDEX(Articles!$B$5:$B$304,MATCH(D254,Articles!$A$5:$A$304,0)),"Référence inconnue"))</f>
        <v>Disque à tronçonner Ø125 mm</v>
      </c>
      <c r="F254" s="38" t="s">
        <v>111</v>
      </c>
      <c r="G254" s="38"/>
      <c r="H254" s="38" t="n">
        <v>2</v>
      </c>
      <c r="I254" s="40" t="n">
        <f aca="false">IF(C254="","",IFERROR(INDEX(Listes!$B$3:$B$20,MATCH(C254,Listes!$A$3:$A$20,0)),""))</f>
        <v>-1</v>
      </c>
      <c r="J254" s="40" t="n">
        <f aca="false">IF(OR(H254="",I254=""),0,H254*I254)</f>
        <v>-2</v>
      </c>
      <c r="K254" s="38" t="s">
        <v>111</v>
      </c>
      <c r="L254" s="38" t="s">
        <v>114</v>
      </c>
      <c r="M254" s="41" t="str">
        <f aca="false">IF(D254="","",IF(E254="Référence inconnue","Référence inconnue",IF(I254="","Type inconnu",IF(AND(IFERROR(INDEX(Articles!$I$5:$I$304,MATCH(D254,Articles!$A$5:$A$304,0)),"Aucun")&lt;&gt;"Aucun",G254=""),"Lot manquant",IF(COUNTIF($N$2:$N$5000,N254)&gt;1,"Doublon ?","")))))</f>
        <v/>
      </c>
      <c r="N254" s="6" t="str">
        <f aca="false">IF(D254="","",B254&amp;"/"&amp;C254&amp;"/"&amp;D254&amp;"/"&amp;G254&amp;"/"&amp;H254&amp;"/"&amp;TEXT(A254,"0"))</f>
        <v>BS-2511-1185/Sortie/DT125//2/45989</v>
      </c>
    </row>
    <row r="255" customFormat="false" ht="15" hidden="false" customHeight="false" outlineLevel="0" collapsed="false">
      <c r="A255" s="37" t="n">
        <v>45989</v>
      </c>
      <c r="B255" s="38" t="s">
        <v>353</v>
      </c>
      <c r="C255" s="38" t="s">
        <v>113</v>
      </c>
      <c r="D255" s="38" t="s">
        <v>95</v>
      </c>
      <c r="E255" s="39" t="str">
        <f aca="false">IF(D255="","",IFERROR(INDEX(Articles!$B$5:$B$304,MATCH(D255,Articles!$A$5:$A$304,0)),"Référence inconnue"))</f>
        <v>Gants de manutention taille 9</v>
      </c>
      <c r="F255" s="38" t="s">
        <v>93</v>
      </c>
      <c r="G255" s="38"/>
      <c r="H255" s="38" t="n">
        <v>5</v>
      </c>
      <c r="I255" s="40" t="n">
        <f aca="false">IF(C255="","",IFERROR(INDEX(Listes!$B$3:$B$20,MATCH(C255,Listes!$A$3:$A$20,0)),""))</f>
        <v>-1</v>
      </c>
      <c r="J255" s="40" t="n">
        <f aca="false">IF(OR(H255="",I255=""),0,H255*I255)</f>
        <v>-5</v>
      </c>
      <c r="K255" s="38" t="s">
        <v>93</v>
      </c>
      <c r="L255" s="38" t="s">
        <v>114</v>
      </c>
      <c r="M255" s="41" t="str">
        <f aca="false">IF(D255="","",IF(E255="Référence inconnue","Référence inconnue",IF(I255="","Type inconnu",IF(AND(IFERROR(INDEX(Articles!$I$5:$I$304,MATCH(D255,Articles!$A$5:$A$304,0)),"Aucun")&lt;&gt;"Aucun",G255=""),"Lot manquant",IF(COUNTIF($N$2:$N$5000,N255)&gt;1,"Doublon ?","")))))</f>
        <v/>
      </c>
      <c r="N255" s="6" t="str">
        <f aca="false">IF(D255="","",B255&amp;"/"&amp;C255&amp;"/"&amp;D255&amp;"/"&amp;G255&amp;"/"&amp;H255&amp;"/"&amp;TEXT(A255,"0"))</f>
        <v>BS-2511-1186/Sortie/GA09//5/45989</v>
      </c>
    </row>
    <row r="256" customFormat="false" ht="15" hidden="false" customHeight="false" outlineLevel="0" collapsed="false">
      <c r="A256" s="37" t="n">
        <v>45989</v>
      </c>
      <c r="B256" s="38" t="s">
        <v>354</v>
      </c>
      <c r="C256" s="38" t="s">
        <v>113</v>
      </c>
      <c r="D256" s="38" t="s">
        <v>96</v>
      </c>
      <c r="E256" s="39" t="str">
        <f aca="false">IF(D256="","",IFERROR(INDEX(Articles!$B$5:$B$304,MATCH(D256,Articles!$A$5:$A$304,0)),"Référence inconnue"))</f>
        <v>Film étirable 500 mm</v>
      </c>
      <c r="F256" s="38" t="s">
        <v>93</v>
      </c>
      <c r="G256" s="38"/>
      <c r="H256" s="38" t="n">
        <v>7</v>
      </c>
      <c r="I256" s="40" t="n">
        <f aca="false">IF(C256="","",IFERROR(INDEX(Listes!$B$3:$B$20,MATCH(C256,Listes!$A$3:$A$20,0)),""))</f>
        <v>-1</v>
      </c>
      <c r="J256" s="40" t="n">
        <f aca="false">IF(OR(H256="",I256=""),0,H256*I256)</f>
        <v>-7</v>
      </c>
      <c r="K256" s="38" t="s">
        <v>93</v>
      </c>
      <c r="L256" s="38" t="s">
        <v>121</v>
      </c>
      <c r="M256" s="41" t="str">
        <f aca="false">IF(D256="","",IF(E256="Référence inconnue","Référence inconnue",IF(I256="","Type inconnu",IF(AND(IFERROR(INDEX(Articles!$I$5:$I$304,MATCH(D256,Articles!$A$5:$A$304,0)),"Aucun")&lt;&gt;"Aucun",G256=""),"Lot manquant",IF(COUNTIF($N$2:$N$5000,N256)&gt;1,"Doublon ?","")))))</f>
        <v/>
      </c>
      <c r="N256" s="6" t="str">
        <f aca="false">IF(D256="","",B256&amp;"/"&amp;C256&amp;"/"&amp;D256&amp;"/"&amp;G256&amp;"/"&amp;H256&amp;"/"&amp;TEXT(A256,"0"))</f>
        <v>BS-2511-1187/Sortie/FS500//7/45989</v>
      </c>
    </row>
    <row r="257" customFormat="false" ht="15" hidden="false" customHeight="false" outlineLevel="0" collapsed="false">
      <c r="A257" s="37" t="n">
        <v>45989</v>
      </c>
      <c r="B257" s="38" t="s">
        <v>355</v>
      </c>
      <c r="C257" s="38" t="s">
        <v>113</v>
      </c>
      <c r="D257" s="38" t="s">
        <v>98</v>
      </c>
      <c r="E257" s="39" t="str">
        <f aca="false">IF(D257="","",IFERROR(INDEX(Articles!$B$5:$B$304,MATCH(D257,Articles!$A$5:$A$304,0)),"Référence inconnue"))</f>
        <v>Roulement 6204-2RS</v>
      </c>
      <c r="F257" s="38" t="s">
        <v>93</v>
      </c>
      <c r="G257" s="38"/>
      <c r="H257" s="38" t="n">
        <v>2</v>
      </c>
      <c r="I257" s="40" t="n">
        <f aca="false">IF(C257="","",IFERROR(INDEX(Listes!$B$3:$B$20,MATCH(C257,Listes!$A$3:$A$20,0)),""))</f>
        <v>-1</v>
      </c>
      <c r="J257" s="40" t="n">
        <f aca="false">IF(OR(H257="",I257=""),0,H257*I257)</f>
        <v>-2</v>
      </c>
      <c r="K257" s="38" t="s">
        <v>93</v>
      </c>
      <c r="L257" s="38" t="s">
        <v>124</v>
      </c>
      <c r="M257" s="41" t="str">
        <f aca="false">IF(D257="","",IF(E257="Référence inconnue","Référence inconnue",IF(I257="","Type inconnu",IF(AND(IFERROR(INDEX(Articles!$I$5:$I$304,MATCH(D257,Articles!$A$5:$A$304,0)),"Aucun")&lt;&gt;"Aucun",G257=""),"Lot manquant",IF(COUNTIF($N$2:$N$5000,N257)&gt;1,"Doublon ?","")))))</f>
        <v/>
      </c>
      <c r="N257" s="6" t="str">
        <f aca="false">IF(D257="","",B257&amp;"/"&amp;C257&amp;"/"&amp;D257&amp;"/"&amp;G257&amp;"/"&amp;H257&amp;"/"&amp;TEXT(A257,"0"))</f>
        <v>BS-2511-1188/Sortie/RL6204//2/45989</v>
      </c>
    </row>
    <row r="258" customFormat="false" ht="15" hidden="false" customHeight="false" outlineLevel="0" collapsed="false">
      <c r="A258" s="37" t="n">
        <v>45992</v>
      </c>
      <c r="B258" s="38" t="s">
        <v>356</v>
      </c>
      <c r="C258" s="38" t="s">
        <v>113</v>
      </c>
      <c r="D258" s="38" t="s">
        <v>95</v>
      </c>
      <c r="E258" s="39" t="str">
        <f aca="false">IF(D258="","",IFERROR(INDEX(Articles!$B$5:$B$304,MATCH(D258,Articles!$A$5:$A$304,0)),"Référence inconnue"))</f>
        <v>Gants de manutention taille 9</v>
      </c>
      <c r="F258" s="38" t="s">
        <v>93</v>
      </c>
      <c r="G258" s="38"/>
      <c r="H258" s="38" t="n">
        <v>4</v>
      </c>
      <c r="I258" s="40" t="n">
        <f aca="false">IF(C258="","",IFERROR(INDEX(Listes!$B$3:$B$20,MATCH(C258,Listes!$A$3:$A$20,0)),""))</f>
        <v>-1</v>
      </c>
      <c r="J258" s="40" t="n">
        <f aca="false">IF(OR(H258="",I258=""),0,H258*I258)</f>
        <v>-4</v>
      </c>
      <c r="K258" s="38" t="s">
        <v>93</v>
      </c>
      <c r="L258" s="38" t="s">
        <v>114</v>
      </c>
      <c r="M258" s="41" t="str">
        <f aca="false">IF(D258="","",IF(E258="Référence inconnue","Référence inconnue",IF(I258="","Type inconnu",IF(AND(IFERROR(INDEX(Articles!$I$5:$I$304,MATCH(D258,Articles!$A$5:$A$304,0)),"Aucun")&lt;&gt;"Aucun",G258=""),"Lot manquant",IF(COUNTIF($N$2:$N$5000,N258)&gt;1,"Doublon ?","")))))</f>
        <v/>
      </c>
      <c r="N258" s="6" t="str">
        <f aca="false">IF(D258="","",B258&amp;"/"&amp;C258&amp;"/"&amp;D258&amp;"/"&amp;G258&amp;"/"&amp;H258&amp;"/"&amp;TEXT(A258,"0"))</f>
        <v>BS-2512-1189/Sortie/GA09//4/45992</v>
      </c>
    </row>
    <row r="259" customFormat="false" ht="15" hidden="false" customHeight="false" outlineLevel="0" collapsed="false">
      <c r="A259" s="37" t="n">
        <v>45992</v>
      </c>
      <c r="B259" s="38" t="s">
        <v>357</v>
      </c>
      <c r="C259" s="38" t="s">
        <v>113</v>
      </c>
      <c r="D259" s="38" t="s">
        <v>96</v>
      </c>
      <c r="E259" s="39" t="str">
        <f aca="false">IF(D259="","",IFERROR(INDEX(Articles!$B$5:$B$304,MATCH(D259,Articles!$A$5:$A$304,0)),"Référence inconnue"))</f>
        <v>Film étirable 500 mm</v>
      </c>
      <c r="F259" s="38" t="s">
        <v>93</v>
      </c>
      <c r="G259" s="38"/>
      <c r="H259" s="38" t="n">
        <v>3</v>
      </c>
      <c r="I259" s="40" t="n">
        <f aca="false">IF(C259="","",IFERROR(INDEX(Listes!$B$3:$B$20,MATCH(C259,Listes!$A$3:$A$20,0)),""))</f>
        <v>-1</v>
      </c>
      <c r="J259" s="40" t="n">
        <f aca="false">IF(OR(H259="",I259=""),0,H259*I259)</f>
        <v>-3</v>
      </c>
      <c r="K259" s="38" t="s">
        <v>93</v>
      </c>
      <c r="L259" s="38" t="s">
        <v>121</v>
      </c>
      <c r="M259" s="41" t="str">
        <f aca="false">IF(D259="","",IF(E259="Référence inconnue","Référence inconnue",IF(I259="","Type inconnu",IF(AND(IFERROR(INDEX(Articles!$I$5:$I$304,MATCH(D259,Articles!$A$5:$A$304,0)),"Aucun")&lt;&gt;"Aucun",G259=""),"Lot manquant",IF(COUNTIF($N$2:$N$5000,N259)&gt;1,"Doublon ?","")))))</f>
        <v/>
      </c>
      <c r="N259" s="6" t="str">
        <f aca="false">IF(D259="","",B259&amp;"/"&amp;C259&amp;"/"&amp;D259&amp;"/"&amp;G259&amp;"/"&amp;H259&amp;"/"&amp;TEXT(A259,"0"))</f>
        <v>BS-2512-1190/Sortie/FS500//3/45992</v>
      </c>
    </row>
    <row r="260" customFormat="false" ht="15" hidden="false" customHeight="false" outlineLevel="0" collapsed="false">
      <c r="A260" s="37" t="n">
        <v>45992</v>
      </c>
      <c r="B260" s="38" t="s">
        <v>358</v>
      </c>
      <c r="C260" s="38" t="s">
        <v>113</v>
      </c>
      <c r="D260" s="38" t="s">
        <v>97</v>
      </c>
      <c r="E260" s="39" t="str">
        <f aca="false">IF(D260="","",IFERROR(INDEX(Articles!$B$5:$B$304,MATCH(D260,Articles!$A$5:$A$304,0)),"Référence inconnue"))</f>
        <v>Vis H M8x30 (boîte de 100)</v>
      </c>
      <c r="F260" s="38" t="s">
        <v>93</v>
      </c>
      <c r="G260" s="38"/>
      <c r="H260" s="38" t="n">
        <v>2</v>
      </c>
      <c r="I260" s="40" t="n">
        <f aca="false">IF(C260="","",IFERROR(INDEX(Listes!$B$3:$B$20,MATCH(C260,Listes!$A$3:$A$20,0)),""))</f>
        <v>-1</v>
      </c>
      <c r="J260" s="40" t="n">
        <f aca="false">IF(OR(H260="",I260=""),0,H260*I260)</f>
        <v>-2</v>
      </c>
      <c r="K260" s="38" t="s">
        <v>93</v>
      </c>
      <c r="L260" s="38" t="s">
        <v>114</v>
      </c>
      <c r="M260" s="41" t="str">
        <f aca="false">IF(D260="","",IF(E260="Référence inconnue","Référence inconnue",IF(I260="","Type inconnu",IF(AND(IFERROR(INDEX(Articles!$I$5:$I$304,MATCH(D260,Articles!$A$5:$A$304,0)),"Aucun")&lt;&gt;"Aucun",G260=""),"Lot manquant",IF(COUNTIF($N$2:$N$5000,N260)&gt;1,"Doublon ?","")))))</f>
        <v/>
      </c>
      <c r="N260" s="6" t="str">
        <f aca="false">IF(D260="","",B260&amp;"/"&amp;C260&amp;"/"&amp;D260&amp;"/"&amp;G260&amp;"/"&amp;H260&amp;"/"&amp;TEXT(A260,"0"))</f>
        <v>BS-2512-1191/Sortie/BO830//2/45992</v>
      </c>
    </row>
    <row r="261" customFormat="false" ht="15" hidden="false" customHeight="false" outlineLevel="0" collapsed="false">
      <c r="A261" s="37" t="n">
        <v>45993</v>
      </c>
      <c r="B261" s="38" t="s">
        <v>359</v>
      </c>
      <c r="C261" s="38" t="s">
        <v>140</v>
      </c>
      <c r="D261" s="38" t="s">
        <v>96</v>
      </c>
      <c r="E261" s="39" t="str">
        <f aca="false">IF(D261="","",IFERROR(INDEX(Articles!$B$5:$B$304,MATCH(D261,Articles!$A$5:$A$304,0)),"Référence inconnue"))</f>
        <v>Film étirable 500 mm</v>
      </c>
      <c r="F261" s="38" t="s">
        <v>93</v>
      </c>
      <c r="G261" s="38"/>
      <c r="H261" s="38" t="n">
        <v>50</v>
      </c>
      <c r="I261" s="40" t="n">
        <f aca="false">IF(C261="","",IFERROR(INDEX(Listes!$B$3:$B$20,MATCH(C261,Listes!$A$3:$A$20,0)),""))</f>
        <v>1</v>
      </c>
      <c r="J261" s="40" t="n">
        <f aca="false">IF(OR(H261="",I261=""),0,H261*I261)</f>
        <v>50</v>
      </c>
      <c r="K261" s="38" t="s">
        <v>93</v>
      </c>
      <c r="L261" s="38" t="s">
        <v>360</v>
      </c>
      <c r="M261" s="41" t="str">
        <f aca="false">IF(D261="","",IF(E261="Référence inconnue","Référence inconnue",IF(I261="","Type inconnu",IF(AND(IFERROR(INDEX(Articles!$I$5:$I$304,MATCH(D261,Articles!$A$5:$A$304,0)),"Aucun")&lt;&gt;"Aucun",G261=""),"Lot manquant",IF(COUNTIF($N$2:$N$5000,N261)&gt;1,"Doublon ?","")))))</f>
        <v/>
      </c>
      <c r="N261" s="6" t="str">
        <f aca="false">IF(D261="","",B261&amp;"/"&amp;C261&amp;"/"&amp;D261&amp;"/"&amp;G261&amp;"/"&amp;H261&amp;"/"&amp;TEXT(A261,"0"))</f>
        <v>BR-2512-015/Réception/FS500//50/45993</v>
      </c>
    </row>
    <row r="262" customFormat="false" ht="15" hidden="false" customHeight="false" outlineLevel="0" collapsed="false">
      <c r="A262" s="37" t="n">
        <v>45993</v>
      </c>
      <c r="B262" s="38" t="s">
        <v>361</v>
      </c>
      <c r="C262" s="38" t="s">
        <v>113</v>
      </c>
      <c r="D262" s="38" t="s">
        <v>92</v>
      </c>
      <c r="E262" s="39" t="str">
        <f aca="false">IF(D262="","",IFERROR(INDEX(Articles!$B$5:$B$304,MATCH(D262,Articles!$A$5:$A$304,0)),"Référence inconnue"))</f>
        <v>Disque à tronçonner Ø125 mm</v>
      </c>
      <c r="F262" s="38" t="s">
        <v>111</v>
      </c>
      <c r="G262" s="38"/>
      <c r="H262" s="38" t="n">
        <v>5</v>
      </c>
      <c r="I262" s="40" t="n">
        <f aca="false">IF(C262="","",IFERROR(INDEX(Listes!$B$3:$B$20,MATCH(C262,Listes!$A$3:$A$20,0)),""))</f>
        <v>-1</v>
      </c>
      <c r="J262" s="40" t="n">
        <f aca="false">IF(OR(H262="",I262=""),0,H262*I262)</f>
        <v>-5</v>
      </c>
      <c r="K262" s="38" t="s">
        <v>111</v>
      </c>
      <c r="L262" s="38" t="s">
        <v>114</v>
      </c>
      <c r="M262" s="41" t="str">
        <f aca="false">IF(D262="","",IF(E262="Référence inconnue","Référence inconnue",IF(I262="","Type inconnu",IF(AND(IFERROR(INDEX(Articles!$I$5:$I$304,MATCH(D262,Articles!$A$5:$A$304,0)),"Aucun")&lt;&gt;"Aucun",G262=""),"Lot manquant",IF(COUNTIF($N$2:$N$5000,N262)&gt;1,"Doublon ?","")))))</f>
        <v/>
      </c>
      <c r="N262" s="6" t="str">
        <f aca="false">IF(D262="","",B262&amp;"/"&amp;C262&amp;"/"&amp;D262&amp;"/"&amp;G262&amp;"/"&amp;H262&amp;"/"&amp;TEXT(A262,"0"))</f>
        <v>BS-2512-1192/Sortie/DT125//5/45993</v>
      </c>
    </row>
    <row r="263" customFormat="false" ht="15" hidden="false" customHeight="false" outlineLevel="0" collapsed="false">
      <c r="A263" s="37" t="n">
        <v>45993</v>
      </c>
      <c r="B263" s="38" t="s">
        <v>362</v>
      </c>
      <c r="C263" s="38" t="s">
        <v>113</v>
      </c>
      <c r="D263" s="38" t="s">
        <v>92</v>
      </c>
      <c r="E263" s="39" t="str">
        <f aca="false">IF(D263="","",IFERROR(INDEX(Articles!$B$5:$B$304,MATCH(D263,Articles!$A$5:$A$304,0)),"Référence inconnue"))</f>
        <v>Disque à tronçonner Ø125 mm</v>
      </c>
      <c r="F263" s="38" t="s">
        <v>111</v>
      </c>
      <c r="G263" s="38"/>
      <c r="H263" s="38" t="n">
        <v>3</v>
      </c>
      <c r="I263" s="40" t="n">
        <f aca="false">IF(C263="","",IFERROR(INDEX(Listes!$B$3:$B$20,MATCH(C263,Listes!$A$3:$A$20,0)),""))</f>
        <v>-1</v>
      </c>
      <c r="J263" s="40" t="n">
        <f aca="false">IF(OR(H263="",I263=""),0,H263*I263)</f>
        <v>-3</v>
      </c>
      <c r="K263" s="38" t="s">
        <v>111</v>
      </c>
      <c r="L263" s="38" t="s">
        <v>114</v>
      </c>
      <c r="M263" s="41" t="str">
        <f aca="false">IF(D263="","",IF(E263="Référence inconnue","Référence inconnue",IF(I263="","Type inconnu",IF(AND(IFERROR(INDEX(Articles!$I$5:$I$304,MATCH(D263,Articles!$A$5:$A$304,0)),"Aucun")&lt;&gt;"Aucun",G263=""),"Lot manquant",IF(COUNTIF($N$2:$N$5000,N263)&gt;1,"Doublon ?","")))))</f>
        <v/>
      </c>
      <c r="N263" s="6" t="str">
        <f aca="false">IF(D263="","",B263&amp;"/"&amp;C263&amp;"/"&amp;D263&amp;"/"&amp;G263&amp;"/"&amp;H263&amp;"/"&amp;TEXT(A263,"0"))</f>
        <v>BS-2512-1193/Sortie/DT125//3/45993</v>
      </c>
    </row>
    <row r="264" customFormat="false" ht="15" hidden="false" customHeight="false" outlineLevel="0" collapsed="false">
      <c r="A264" s="37" t="n">
        <v>45993</v>
      </c>
      <c r="B264" s="38" t="s">
        <v>363</v>
      </c>
      <c r="C264" s="38" t="s">
        <v>113</v>
      </c>
      <c r="D264" s="38" t="s">
        <v>95</v>
      </c>
      <c r="E264" s="39" t="str">
        <f aca="false">IF(D264="","",IFERROR(INDEX(Articles!$B$5:$B$304,MATCH(D264,Articles!$A$5:$A$304,0)),"Référence inconnue"))</f>
        <v>Gants de manutention taille 9</v>
      </c>
      <c r="F264" s="38" t="s">
        <v>93</v>
      </c>
      <c r="G264" s="38"/>
      <c r="H264" s="38" t="n">
        <v>5</v>
      </c>
      <c r="I264" s="40" t="n">
        <f aca="false">IF(C264="","",IFERROR(INDEX(Listes!$B$3:$B$20,MATCH(C264,Listes!$A$3:$A$20,0)),""))</f>
        <v>-1</v>
      </c>
      <c r="J264" s="40" t="n">
        <f aca="false">IF(OR(H264="",I264=""),0,H264*I264)</f>
        <v>-5</v>
      </c>
      <c r="K264" s="38" t="s">
        <v>93</v>
      </c>
      <c r="L264" s="38" t="s">
        <v>124</v>
      </c>
      <c r="M264" s="41" t="str">
        <f aca="false">IF(D264="","",IF(E264="Référence inconnue","Référence inconnue",IF(I264="","Type inconnu",IF(AND(IFERROR(INDEX(Articles!$I$5:$I$304,MATCH(D264,Articles!$A$5:$A$304,0)),"Aucun")&lt;&gt;"Aucun",G264=""),"Lot manquant",IF(COUNTIF($N$2:$N$5000,N264)&gt;1,"Doublon ?","")))))</f>
        <v/>
      </c>
      <c r="N264" s="6" t="str">
        <f aca="false">IF(D264="","",B264&amp;"/"&amp;C264&amp;"/"&amp;D264&amp;"/"&amp;G264&amp;"/"&amp;H264&amp;"/"&amp;TEXT(A264,"0"))</f>
        <v>BS-2512-1194/Sortie/GA09//5/45993</v>
      </c>
    </row>
    <row r="265" customFormat="false" ht="15" hidden="false" customHeight="false" outlineLevel="0" collapsed="false">
      <c r="A265" s="37" t="n">
        <v>45993</v>
      </c>
      <c r="B265" s="38" t="s">
        <v>364</v>
      </c>
      <c r="C265" s="38" t="s">
        <v>113</v>
      </c>
      <c r="D265" s="38" t="s">
        <v>96</v>
      </c>
      <c r="E265" s="39" t="str">
        <f aca="false">IF(D265="","",IFERROR(INDEX(Articles!$B$5:$B$304,MATCH(D265,Articles!$A$5:$A$304,0)),"Référence inconnue"))</f>
        <v>Film étirable 500 mm</v>
      </c>
      <c r="F265" s="38" t="s">
        <v>93</v>
      </c>
      <c r="G265" s="38"/>
      <c r="H265" s="38" t="n">
        <v>7</v>
      </c>
      <c r="I265" s="40" t="n">
        <f aca="false">IF(C265="","",IFERROR(INDEX(Listes!$B$3:$B$20,MATCH(C265,Listes!$A$3:$A$20,0)),""))</f>
        <v>-1</v>
      </c>
      <c r="J265" s="40" t="n">
        <f aca="false">IF(OR(H265="",I265=""),0,H265*I265)</f>
        <v>-7</v>
      </c>
      <c r="K265" s="38" t="s">
        <v>93</v>
      </c>
      <c r="L265" s="38" t="s">
        <v>121</v>
      </c>
      <c r="M265" s="41" t="str">
        <f aca="false">IF(D265="","",IF(E265="Référence inconnue","Référence inconnue",IF(I265="","Type inconnu",IF(AND(IFERROR(INDEX(Articles!$I$5:$I$304,MATCH(D265,Articles!$A$5:$A$304,0)),"Aucun")&lt;&gt;"Aucun",G265=""),"Lot manquant",IF(COUNTIF($N$2:$N$5000,N265)&gt;1,"Doublon ?","")))))</f>
        <v/>
      </c>
      <c r="N265" s="6" t="str">
        <f aca="false">IF(D265="","",B265&amp;"/"&amp;C265&amp;"/"&amp;D265&amp;"/"&amp;G265&amp;"/"&amp;H265&amp;"/"&amp;TEXT(A265,"0"))</f>
        <v>BS-2512-1195/Sortie/FS500//7/45993</v>
      </c>
    </row>
    <row r="266" customFormat="false" ht="15" hidden="false" customHeight="false" outlineLevel="0" collapsed="false">
      <c r="A266" s="37" t="n">
        <v>45993</v>
      </c>
      <c r="B266" s="38" t="s">
        <v>365</v>
      </c>
      <c r="C266" s="38" t="s">
        <v>113</v>
      </c>
      <c r="D266" s="38" t="s">
        <v>97</v>
      </c>
      <c r="E266" s="39" t="str">
        <f aca="false">IF(D266="","",IFERROR(INDEX(Articles!$B$5:$B$304,MATCH(D266,Articles!$A$5:$A$304,0)),"Référence inconnue"))</f>
        <v>Vis H M8x30 (boîte de 100)</v>
      </c>
      <c r="F266" s="38" t="s">
        <v>93</v>
      </c>
      <c r="G266" s="38"/>
      <c r="H266" s="38" t="n">
        <v>1</v>
      </c>
      <c r="I266" s="40" t="n">
        <f aca="false">IF(C266="","",IFERROR(INDEX(Listes!$B$3:$B$20,MATCH(C266,Listes!$A$3:$A$20,0)),""))</f>
        <v>-1</v>
      </c>
      <c r="J266" s="40" t="n">
        <f aca="false">IF(OR(H266="",I266=""),0,H266*I266)</f>
        <v>-1</v>
      </c>
      <c r="K266" s="38" t="s">
        <v>93</v>
      </c>
      <c r="L266" s="38" t="s">
        <v>114</v>
      </c>
      <c r="M266" s="41" t="str">
        <f aca="false">IF(D266="","",IF(E266="Référence inconnue","Référence inconnue",IF(I266="","Type inconnu",IF(AND(IFERROR(INDEX(Articles!$I$5:$I$304,MATCH(D266,Articles!$A$5:$A$304,0)),"Aucun")&lt;&gt;"Aucun",G266=""),"Lot manquant",IF(COUNTIF($N$2:$N$5000,N266)&gt;1,"Doublon ?","")))))</f>
        <v/>
      </c>
      <c r="N266" s="6" t="str">
        <f aca="false">IF(D266="","",B266&amp;"/"&amp;C266&amp;"/"&amp;D266&amp;"/"&amp;G266&amp;"/"&amp;H266&amp;"/"&amp;TEXT(A266,"0"))</f>
        <v>BS-2512-1196/Sortie/BO830//1/45993</v>
      </c>
    </row>
    <row r="267" customFormat="false" ht="15" hidden="false" customHeight="false" outlineLevel="0" collapsed="false">
      <c r="A267" s="37" t="n">
        <v>45994</v>
      </c>
      <c r="B267" s="38" t="s">
        <v>366</v>
      </c>
      <c r="C267" s="38" t="s">
        <v>113</v>
      </c>
      <c r="D267" s="38" t="s">
        <v>92</v>
      </c>
      <c r="E267" s="39" t="str">
        <f aca="false">IF(D267="","",IFERROR(INDEX(Articles!$B$5:$B$304,MATCH(D267,Articles!$A$5:$A$304,0)),"Référence inconnue"))</f>
        <v>Disque à tronçonner Ø125 mm</v>
      </c>
      <c r="F267" s="38" t="s">
        <v>111</v>
      </c>
      <c r="G267" s="38"/>
      <c r="H267" s="38" t="n">
        <v>8</v>
      </c>
      <c r="I267" s="40" t="n">
        <f aca="false">IF(C267="","",IFERROR(INDEX(Listes!$B$3:$B$20,MATCH(C267,Listes!$A$3:$A$20,0)),""))</f>
        <v>-1</v>
      </c>
      <c r="J267" s="40" t="n">
        <f aca="false">IF(OR(H267="",I267=""),0,H267*I267)</f>
        <v>-8</v>
      </c>
      <c r="K267" s="38" t="s">
        <v>111</v>
      </c>
      <c r="L267" s="38" t="s">
        <v>114</v>
      </c>
      <c r="M267" s="41" t="str">
        <f aca="false">IF(D267="","",IF(E267="Référence inconnue","Référence inconnue",IF(I267="","Type inconnu",IF(AND(IFERROR(INDEX(Articles!$I$5:$I$304,MATCH(D267,Articles!$A$5:$A$304,0)),"Aucun")&lt;&gt;"Aucun",G267=""),"Lot manquant",IF(COUNTIF($N$2:$N$5000,N267)&gt;1,"Doublon ?","")))))</f>
        <v/>
      </c>
      <c r="N267" s="6" t="str">
        <f aca="false">IF(D267="","",B267&amp;"/"&amp;C267&amp;"/"&amp;D267&amp;"/"&amp;G267&amp;"/"&amp;H267&amp;"/"&amp;TEXT(A267,"0"))</f>
        <v>BS-2512-1197/Sortie/DT125//8/45994</v>
      </c>
    </row>
    <row r="268" customFormat="false" ht="15" hidden="false" customHeight="false" outlineLevel="0" collapsed="false">
      <c r="A268" s="37" t="n">
        <v>45994</v>
      </c>
      <c r="B268" s="38" t="s">
        <v>367</v>
      </c>
      <c r="C268" s="38" t="s">
        <v>113</v>
      </c>
      <c r="D268" s="38" t="s">
        <v>92</v>
      </c>
      <c r="E268" s="39" t="str">
        <f aca="false">IF(D268="","",IFERROR(INDEX(Articles!$B$5:$B$304,MATCH(D268,Articles!$A$5:$A$304,0)),"Référence inconnue"))</f>
        <v>Disque à tronçonner Ø125 mm</v>
      </c>
      <c r="F268" s="38" t="s">
        <v>111</v>
      </c>
      <c r="G268" s="38"/>
      <c r="H268" s="38" t="n">
        <v>4</v>
      </c>
      <c r="I268" s="40" t="n">
        <f aca="false">IF(C268="","",IFERROR(INDEX(Listes!$B$3:$B$20,MATCH(C268,Listes!$A$3:$A$20,0)),""))</f>
        <v>-1</v>
      </c>
      <c r="J268" s="40" t="n">
        <f aca="false">IF(OR(H268="",I268=""),0,H268*I268)</f>
        <v>-4</v>
      </c>
      <c r="K268" s="38" t="s">
        <v>111</v>
      </c>
      <c r="L268" s="38" t="s">
        <v>114</v>
      </c>
      <c r="M268" s="41" t="str">
        <f aca="false">IF(D268="","",IF(E268="Référence inconnue","Référence inconnue",IF(I268="","Type inconnu",IF(AND(IFERROR(INDEX(Articles!$I$5:$I$304,MATCH(D268,Articles!$A$5:$A$304,0)),"Aucun")&lt;&gt;"Aucun",G268=""),"Lot manquant",IF(COUNTIF($N$2:$N$5000,N268)&gt;1,"Doublon ?","")))))</f>
        <v/>
      </c>
      <c r="N268" s="6" t="str">
        <f aca="false">IF(D268="","",B268&amp;"/"&amp;C268&amp;"/"&amp;D268&amp;"/"&amp;G268&amp;"/"&amp;H268&amp;"/"&amp;TEXT(A268,"0"))</f>
        <v>BS-2512-1198/Sortie/DT125//4/45994</v>
      </c>
    </row>
    <row r="269" customFormat="false" ht="15" hidden="false" customHeight="false" outlineLevel="0" collapsed="false">
      <c r="A269" s="37" t="n">
        <v>45994</v>
      </c>
      <c r="B269" s="38" t="s">
        <v>368</v>
      </c>
      <c r="C269" s="38" t="s">
        <v>113</v>
      </c>
      <c r="D269" s="38" t="s">
        <v>96</v>
      </c>
      <c r="E269" s="39" t="str">
        <f aca="false">IF(D269="","",IFERROR(INDEX(Articles!$B$5:$B$304,MATCH(D269,Articles!$A$5:$A$304,0)),"Référence inconnue"))</f>
        <v>Film étirable 500 mm</v>
      </c>
      <c r="F269" s="38" t="s">
        <v>93</v>
      </c>
      <c r="G269" s="38"/>
      <c r="H269" s="38" t="n">
        <v>7</v>
      </c>
      <c r="I269" s="40" t="n">
        <f aca="false">IF(C269="","",IFERROR(INDEX(Listes!$B$3:$B$20,MATCH(C269,Listes!$A$3:$A$20,0)),""))</f>
        <v>-1</v>
      </c>
      <c r="J269" s="40" t="n">
        <f aca="false">IF(OR(H269="",I269=""),0,H269*I269)</f>
        <v>-7</v>
      </c>
      <c r="K269" s="38" t="s">
        <v>93</v>
      </c>
      <c r="L269" s="38" t="s">
        <v>121</v>
      </c>
      <c r="M269" s="41" t="str">
        <f aca="false">IF(D269="","",IF(E269="Référence inconnue","Référence inconnue",IF(I269="","Type inconnu",IF(AND(IFERROR(INDEX(Articles!$I$5:$I$304,MATCH(D269,Articles!$A$5:$A$304,0)),"Aucun")&lt;&gt;"Aucun",G269=""),"Lot manquant",IF(COUNTIF($N$2:$N$5000,N269)&gt;1,"Doublon ?","")))))</f>
        <v/>
      </c>
      <c r="N269" s="6" t="str">
        <f aca="false">IF(D269="","",B269&amp;"/"&amp;C269&amp;"/"&amp;D269&amp;"/"&amp;G269&amp;"/"&amp;H269&amp;"/"&amp;TEXT(A269,"0"))</f>
        <v>BS-2512-1199/Sortie/FS500//7/45994</v>
      </c>
    </row>
    <row r="270" customFormat="false" ht="15" hidden="false" customHeight="false" outlineLevel="0" collapsed="false">
      <c r="A270" s="37" t="n">
        <v>45994</v>
      </c>
      <c r="B270" s="38" t="s">
        <v>369</v>
      </c>
      <c r="C270" s="38" t="s">
        <v>113</v>
      </c>
      <c r="D270" s="38" t="s">
        <v>105</v>
      </c>
      <c r="E270" s="39" t="str">
        <f aca="false">IF(D270="","",IFERROR(INDEX(Articles!$B$5:$B$304,MATCH(D270,Articles!$A$5:$A$304,0)),"Référence inconnue"))</f>
        <v>Élingue textile 2 t, 2 m</v>
      </c>
      <c r="F270" s="38" t="s">
        <v>93</v>
      </c>
      <c r="G270" s="38"/>
      <c r="H270" s="38" t="n">
        <v>1</v>
      </c>
      <c r="I270" s="40" t="n">
        <f aca="false">IF(C270="","",IFERROR(INDEX(Listes!$B$3:$B$20,MATCH(C270,Listes!$A$3:$A$20,0)),""))</f>
        <v>-1</v>
      </c>
      <c r="J270" s="40" t="n">
        <f aca="false">IF(OR(H270="",I270=""),0,H270*I270)</f>
        <v>-1</v>
      </c>
      <c r="K270" s="38" t="s">
        <v>93</v>
      </c>
      <c r="L270" s="38" t="s">
        <v>124</v>
      </c>
      <c r="M270" s="41" t="str">
        <f aca="false">IF(D270="","",IF(E270="Référence inconnue","Référence inconnue",IF(I270="","Type inconnu",IF(AND(IFERROR(INDEX(Articles!$I$5:$I$304,MATCH(D270,Articles!$A$5:$A$304,0)),"Aucun")&lt;&gt;"Aucun",G270=""),"Lot manquant",IF(COUNTIF($N$2:$N$5000,N270)&gt;1,"Doublon ?","")))))</f>
        <v/>
      </c>
      <c r="N270" s="6" t="str">
        <f aca="false">IF(D270="","",B270&amp;"/"&amp;C270&amp;"/"&amp;D270&amp;"/"&amp;G270&amp;"/"&amp;H270&amp;"/"&amp;TEXT(A270,"0"))</f>
        <v>BS-2512-1200/Sortie/EL2T//1/45994</v>
      </c>
    </row>
    <row r="271" customFormat="false" ht="15" hidden="false" customHeight="false" outlineLevel="0" collapsed="false">
      <c r="A271" s="37" t="n">
        <v>45995</v>
      </c>
      <c r="B271" s="38" t="s">
        <v>370</v>
      </c>
      <c r="C271" s="38" t="s">
        <v>107</v>
      </c>
      <c r="D271" s="38" t="s">
        <v>92</v>
      </c>
      <c r="E271" s="39" t="str">
        <f aca="false">IF(D271="","",IFERROR(INDEX(Articles!$B$5:$B$304,MATCH(D271,Articles!$A$5:$A$304,0)),"Référence inconnue"))</f>
        <v>Disque à tronçonner Ø125 mm</v>
      </c>
      <c r="F271" s="38" t="s">
        <v>93</v>
      </c>
      <c r="G271" s="38"/>
      <c r="H271" s="38" t="n">
        <v>20</v>
      </c>
      <c r="I271" s="40" t="n">
        <f aca="false">IF(C271="","",IFERROR(INDEX(Listes!$B$3:$B$20,MATCH(C271,Listes!$A$3:$A$20,0)),""))</f>
        <v>-1</v>
      </c>
      <c r="J271" s="40" t="n">
        <f aca="false">IF(OR(H271="",I271=""),0,H271*I271)</f>
        <v>-20</v>
      </c>
      <c r="K271" s="38" t="s">
        <v>93</v>
      </c>
      <c r="L271" s="38" t="s">
        <v>108</v>
      </c>
      <c r="M271" s="41" t="str">
        <f aca="false">IF(D271="","",IF(E271="Référence inconnue","Référence inconnue",IF(I271="","Type inconnu",IF(AND(IFERROR(INDEX(Articles!$I$5:$I$304,MATCH(D271,Articles!$A$5:$A$304,0)),"Aucun")&lt;&gt;"Aucun",G271=""),"Lot manquant",IF(COUNTIF($N$2:$N$5000,N271)&gt;1,"Doublon ?","")))))</f>
        <v/>
      </c>
      <c r="N271" s="6" t="str">
        <f aca="false">IF(D271="","",B271&amp;"/"&amp;C271&amp;"/"&amp;D271&amp;"/"&amp;G271&amp;"/"&amp;H271&amp;"/"&amp;TEXT(A271,"0"))</f>
        <v>TR-2512-022/Transfert sortant/DT125//20/45995</v>
      </c>
    </row>
    <row r="272" customFormat="false" ht="15" hidden="false" customHeight="false" outlineLevel="0" collapsed="false">
      <c r="A272" s="37" t="n">
        <v>45995</v>
      </c>
      <c r="B272" s="38" t="s">
        <v>370</v>
      </c>
      <c r="C272" s="38" t="s">
        <v>110</v>
      </c>
      <c r="D272" s="38" t="s">
        <v>92</v>
      </c>
      <c r="E272" s="39" t="str">
        <f aca="false">IF(D272="","",IFERROR(INDEX(Articles!$B$5:$B$304,MATCH(D272,Articles!$A$5:$A$304,0)),"Référence inconnue"))</f>
        <v>Disque à tronçonner Ø125 mm</v>
      </c>
      <c r="F272" s="38" t="s">
        <v>111</v>
      </c>
      <c r="G272" s="38"/>
      <c r="H272" s="38" t="n">
        <v>20</v>
      </c>
      <c r="I272" s="40" t="n">
        <f aca="false">IF(C272="","",IFERROR(INDEX(Listes!$B$3:$B$20,MATCH(C272,Listes!$A$3:$A$20,0)),""))</f>
        <v>1</v>
      </c>
      <c r="J272" s="40" t="n">
        <f aca="false">IF(OR(H272="",I272=""),0,H272*I272)</f>
        <v>20</v>
      </c>
      <c r="K272" s="38" t="s">
        <v>93</v>
      </c>
      <c r="L272" s="38" t="s">
        <v>108</v>
      </c>
      <c r="M272" s="41" t="str">
        <f aca="false">IF(D272="","",IF(E272="Référence inconnue","Référence inconnue",IF(I272="","Type inconnu",IF(AND(IFERROR(INDEX(Articles!$I$5:$I$304,MATCH(D272,Articles!$A$5:$A$304,0)),"Aucun")&lt;&gt;"Aucun",G272=""),"Lot manquant",IF(COUNTIF($N$2:$N$5000,N272)&gt;1,"Doublon ?","")))))</f>
        <v/>
      </c>
      <c r="N272" s="6" t="str">
        <f aca="false">IF(D272="","",B272&amp;"/"&amp;C272&amp;"/"&amp;D272&amp;"/"&amp;G272&amp;"/"&amp;H272&amp;"/"&amp;TEXT(A272,"0"))</f>
        <v>TR-2512-022/Transfert entrant/DT125//20/45995</v>
      </c>
    </row>
    <row r="273" customFormat="false" ht="15" hidden="false" customHeight="false" outlineLevel="0" collapsed="false">
      <c r="A273" s="37" t="n">
        <v>45995</v>
      </c>
      <c r="B273" s="38" t="s">
        <v>371</v>
      </c>
      <c r="C273" s="38" t="s">
        <v>113</v>
      </c>
      <c r="D273" s="38" t="s">
        <v>92</v>
      </c>
      <c r="E273" s="39" t="str">
        <f aca="false">IF(D273="","",IFERROR(INDEX(Articles!$B$5:$B$304,MATCH(D273,Articles!$A$5:$A$304,0)),"Référence inconnue"))</f>
        <v>Disque à tronçonner Ø125 mm</v>
      </c>
      <c r="F273" s="38" t="s">
        <v>111</v>
      </c>
      <c r="G273" s="38"/>
      <c r="H273" s="38" t="n">
        <v>5</v>
      </c>
      <c r="I273" s="40" t="n">
        <f aca="false">IF(C273="","",IFERROR(INDEX(Listes!$B$3:$B$20,MATCH(C273,Listes!$A$3:$A$20,0)),""))</f>
        <v>-1</v>
      </c>
      <c r="J273" s="40" t="n">
        <f aca="false">IF(OR(H273="",I273=""),0,H273*I273)</f>
        <v>-5</v>
      </c>
      <c r="K273" s="38" t="s">
        <v>111</v>
      </c>
      <c r="L273" s="38" t="s">
        <v>114</v>
      </c>
      <c r="M273" s="41" t="str">
        <f aca="false">IF(D273="","",IF(E273="Référence inconnue","Référence inconnue",IF(I273="","Type inconnu",IF(AND(IFERROR(INDEX(Articles!$I$5:$I$304,MATCH(D273,Articles!$A$5:$A$304,0)),"Aucun")&lt;&gt;"Aucun",G273=""),"Lot manquant",IF(COUNTIF($N$2:$N$5000,N273)&gt;1,"Doublon ?","")))))</f>
        <v/>
      </c>
      <c r="N273" s="6" t="str">
        <f aca="false">IF(D273="","",B273&amp;"/"&amp;C273&amp;"/"&amp;D273&amp;"/"&amp;G273&amp;"/"&amp;H273&amp;"/"&amp;TEXT(A273,"0"))</f>
        <v>BS-2512-1201/Sortie/DT125//5/45995</v>
      </c>
    </row>
    <row r="274" customFormat="false" ht="15" hidden="false" customHeight="false" outlineLevel="0" collapsed="false">
      <c r="A274" s="37" t="n">
        <v>45995</v>
      </c>
      <c r="B274" s="38" t="s">
        <v>372</v>
      </c>
      <c r="C274" s="38" t="s">
        <v>113</v>
      </c>
      <c r="D274" s="38" t="s">
        <v>95</v>
      </c>
      <c r="E274" s="39" t="str">
        <f aca="false">IF(D274="","",IFERROR(INDEX(Articles!$B$5:$B$304,MATCH(D274,Articles!$A$5:$A$304,0)),"Référence inconnue"))</f>
        <v>Gants de manutention taille 9</v>
      </c>
      <c r="F274" s="38" t="s">
        <v>93</v>
      </c>
      <c r="G274" s="38"/>
      <c r="H274" s="38" t="n">
        <v>4</v>
      </c>
      <c r="I274" s="40" t="n">
        <f aca="false">IF(C274="","",IFERROR(INDEX(Listes!$B$3:$B$20,MATCH(C274,Listes!$A$3:$A$20,0)),""))</f>
        <v>-1</v>
      </c>
      <c r="J274" s="40" t="n">
        <f aca="false">IF(OR(H274="",I274=""),0,H274*I274)</f>
        <v>-4</v>
      </c>
      <c r="K274" s="38" t="s">
        <v>93</v>
      </c>
      <c r="L274" s="38" t="s">
        <v>124</v>
      </c>
      <c r="M274" s="41" t="str">
        <f aca="false">IF(D274="","",IF(E274="Référence inconnue","Référence inconnue",IF(I274="","Type inconnu",IF(AND(IFERROR(INDEX(Articles!$I$5:$I$304,MATCH(D274,Articles!$A$5:$A$304,0)),"Aucun")&lt;&gt;"Aucun",G274=""),"Lot manquant",IF(COUNTIF($N$2:$N$5000,N274)&gt;1,"Doublon ?","")))))</f>
        <v/>
      </c>
      <c r="N274" s="6" t="str">
        <f aca="false">IF(D274="","",B274&amp;"/"&amp;C274&amp;"/"&amp;D274&amp;"/"&amp;G274&amp;"/"&amp;H274&amp;"/"&amp;TEXT(A274,"0"))</f>
        <v>BS-2512-1202/Sortie/GA09//4/45995</v>
      </c>
    </row>
    <row r="275" customFormat="false" ht="15" hidden="false" customHeight="false" outlineLevel="0" collapsed="false">
      <c r="A275" s="37" t="n">
        <v>45995</v>
      </c>
      <c r="B275" s="38" t="s">
        <v>373</v>
      </c>
      <c r="C275" s="38" t="s">
        <v>113</v>
      </c>
      <c r="D275" s="38" t="s">
        <v>96</v>
      </c>
      <c r="E275" s="39" t="str">
        <f aca="false">IF(D275="","",IFERROR(INDEX(Articles!$B$5:$B$304,MATCH(D275,Articles!$A$5:$A$304,0)),"Référence inconnue"))</f>
        <v>Film étirable 500 mm</v>
      </c>
      <c r="F275" s="38" t="s">
        <v>93</v>
      </c>
      <c r="G275" s="38"/>
      <c r="H275" s="38" t="n">
        <v>7</v>
      </c>
      <c r="I275" s="40" t="n">
        <f aca="false">IF(C275="","",IFERROR(INDEX(Listes!$B$3:$B$20,MATCH(C275,Listes!$A$3:$A$20,0)),""))</f>
        <v>-1</v>
      </c>
      <c r="J275" s="40" t="n">
        <f aca="false">IF(OR(H275="",I275=""),0,H275*I275)</f>
        <v>-7</v>
      </c>
      <c r="K275" s="38" t="s">
        <v>93</v>
      </c>
      <c r="L275" s="38" t="s">
        <v>121</v>
      </c>
      <c r="M275" s="41" t="str">
        <f aca="false">IF(D275="","",IF(E275="Référence inconnue","Référence inconnue",IF(I275="","Type inconnu",IF(AND(IFERROR(INDEX(Articles!$I$5:$I$304,MATCH(D275,Articles!$A$5:$A$304,0)),"Aucun")&lt;&gt;"Aucun",G275=""),"Lot manquant",IF(COUNTIF($N$2:$N$5000,N275)&gt;1,"Doublon ?","")))))</f>
        <v/>
      </c>
      <c r="N275" s="6" t="str">
        <f aca="false">IF(D275="","",B275&amp;"/"&amp;C275&amp;"/"&amp;D275&amp;"/"&amp;G275&amp;"/"&amp;H275&amp;"/"&amp;TEXT(A275,"0"))</f>
        <v>BS-2512-1203/Sortie/FS500//7/45995</v>
      </c>
    </row>
    <row r="276" customFormat="false" ht="15" hidden="false" customHeight="false" outlineLevel="0" collapsed="false">
      <c r="A276" s="37" t="n">
        <v>45995</v>
      </c>
      <c r="B276" s="38" t="s">
        <v>374</v>
      </c>
      <c r="C276" s="38" t="s">
        <v>113</v>
      </c>
      <c r="D276" s="38" t="s">
        <v>98</v>
      </c>
      <c r="E276" s="39" t="str">
        <f aca="false">IF(D276="","",IFERROR(INDEX(Articles!$B$5:$B$304,MATCH(D276,Articles!$A$5:$A$304,0)),"Référence inconnue"))</f>
        <v>Roulement 6204-2RS</v>
      </c>
      <c r="F276" s="38" t="s">
        <v>93</v>
      </c>
      <c r="G276" s="38"/>
      <c r="H276" s="38" t="n">
        <v>4</v>
      </c>
      <c r="I276" s="40" t="n">
        <f aca="false">IF(C276="","",IFERROR(INDEX(Listes!$B$3:$B$20,MATCH(C276,Listes!$A$3:$A$20,0)),""))</f>
        <v>-1</v>
      </c>
      <c r="J276" s="40" t="n">
        <f aca="false">IF(OR(H276="",I276=""),0,H276*I276)</f>
        <v>-4</v>
      </c>
      <c r="K276" s="38" t="s">
        <v>93</v>
      </c>
      <c r="L276" s="38" t="s">
        <v>124</v>
      </c>
      <c r="M276" s="41" t="str">
        <f aca="false">IF(D276="","",IF(E276="Référence inconnue","Référence inconnue",IF(I276="","Type inconnu",IF(AND(IFERROR(INDEX(Articles!$I$5:$I$304,MATCH(D276,Articles!$A$5:$A$304,0)),"Aucun")&lt;&gt;"Aucun",G276=""),"Lot manquant",IF(COUNTIF($N$2:$N$5000,N276)&gt;1,"Doublon ?","")))))</f>
        <v/>
      </c>
      <c r="N276" s="6" t="str">
        <f aca="false">IF(D276="","",B276&amp;"/"&amp;C276&amp;"/"&amp;D276&amp;"/"&amp;G276&amp;"/"&amp;H276&amp;"/"&amp;TEXT(A276,"0"))</f>
        <v>BS-2512-1204/Sortie/RL6204//4/45995</v>
      </c>
    </row>
    <row r="277" customFormat="false" ht="15" hidden="false" customHeight="false" outlineLevel="0" collapsed="false">
      <c r="A277" s="37" t="n">
        <v>45995</v>
      </c>
      <c r="B277" s="38" t="s">
        <v>375</v>
      </c>
      <c r="C277" s="38" t="s">
        <v>113</v>
      </c>
      <c r="D277" s="38" t="s">
        <v>102</v>
      </c>
      <c r="E277" s="39" t="str">
        <f aca="false">IF(D277="","",IFERROR(INDEX(Articles!$B$5:$B$304,MATCH(D277,Articles!$A$5:$A$304,0)),"Référence inconnue"))</f>
        <v>Huile hydraulique HVLP 46 (bidon 20 L)</v>
      </c>
      <c r="F277" s="38" t="s">
        <v>93</v>
      </c>
      <c r="G277" s="38" t="s">
        <v>243</v>
      </c>
      <c r="H277" s="38" t="n">
        <v>1</v>
      </c>
      <c r="I277" s="40" t="n">
        <f aca="false">IF(C277="","",IFERROR(INDEX(Listes!$B$3:$B$20,MATCH(C277,Listes!$A$3:$A$20,0)),""))</f>
        <v>-1</v>
      </c>
      <c r="J277" s="40" t="n">
        <f aca="false">IF(OR(H277="",I277=""),0,H277*I277)</f>
        <v>-1</v>
      </c>
      <c r="K277" s="38" t="s">
        <v>93</v>
      </c>
      <c r="L277" s="38" t="s">
        <v>124</v>
      </c>
      <c r="M277" s="41" t="str">
        <f aca="false">IF(D277="","",IF(E277="Référence inconnue","Référence inconnue",IF(I277="","Type inconnu",IF(AND(IFERROR(INDEX(Articles!$I$5:$I$304,MATCH(D277,Articles!$A$5:$A$304,0)),"Aucun")&lt;&gt;"Aucun",G277=""),"Lot manquant",IF(COUNTIF($N$2:$N$5000,N277)&gt;1,"Doublon ?","")))))</f>
        <v/>
      </c>
      <c r="N277" s="6" t="str">
        <f aca="false">IF(D277="","",B277&amp;"/"&amp;C277&amp;"/"&amp;D277&amp;"/"&amp;G277&amp;"/"&amp;H277&amp;"/"&amp;TEXT(A277,"0"))</f>
        <v>BS-2512-1205/Sortie/HV46/HV-2511-02/1/45995</v>
      </c>
    </row>
    <row r="278" customFormat="false" ht="15" hidden="false" customHeight="false" outlineLevel="0" collapsed="false">
      <c r="A278" s="37" t="n">
        <v>45996</v>
      </c>
      <c r="B278" s="38" t="s">
        <v>376</v>
      </c>
      <c r="C278" s="38" t="s">
        <v>140</v>
      </c>
      <c r="D278" s="38" t="s">
        <v>97</v>
      </c>
      <c r="E278" s="39" t="str">
        <f aca="false">IF(D278="","",IFERROR(INDEX(Articles!$B$5:$B$304,MATCH(D278,Articles!$A$5:$A$304,0)),"Référence inconnue"))</f>
        <v>Vis H M8x30 (boîte de 100)</v>
      </c>
      <c r="F278" s="38" t="s">
        <v>93</v>
      </c>
      <c r="G278" s="38"/>
      <c r="H278" s="38" t="n">
        <v>30</v>
      </c>
      <c r="I278" s="40" t="n">
        <f aca="false">IF(C278="","",IFERROR(INDEX(Listes!$B$3:$B$20,MATCH(C278,Listes!$A$3:$A$20,0)),""))</f>
        <v>1</v>
      </c>
      <c r="J278" s="40" t="n">
        <f aca="false">IF(OR(H278="",I278=""),0,H278*I278)</f>
        <v>30</v>
      </c>
      <c r="K278" s="38" t="s">
        <v>93</v>
      </c>
      <c r="L278" s="38" t="s">
        <v>377</v>
      </c>
      <c r="M278" s="41" t="str">
        <f aca="false">IF(D278="","",IF(E278="Référence inconnue","Référence inconnue",IF(I278="","Type inconnu",IF(AND(IFERROR(INDEX(Articles!$I$5:$I$304,MATCH(D278,Articles!$A$5:$A$304,0)),"Aucun")&lt;&gt;"Aucun",G278=""),"Lot manquant",IF(COUNTIF($N$2:$N$5000,N278)&gt;1,"Doublon ?","")))))</f>
        <v/>
      </c>
      <c r="N278" s="6" t="str">
        <f aca="false">IF(D278="","",B278&amp;"/"&amp;C278&amp;"/"&amp;D278&amp;"/"&amp;G278&amp;"/"&amp;H278&amp;"/"&amp;TEXT(A278,"0"))</f>
        <v>BR-2512-016/Réception/BO830//30/45996</v>
      </c>
    </row>
    <row r="279" customFormat="false" ht="15" hidden="false" customHeight="false" outlineLevel="0" collapsed="false">
      <c r="A279" s="37" t="n">
        <v>45996</v>
      </c>
      <c r="B279" s="38" t="s">
        <v>378</v>
      </c>
      <c r="C279" s="38" t="s">
        <v>113</v>
      </c>
      <c r="D279" s="38" t="s">
        <v>95</v>
      </c>
      <c r="E279" s="39" t="str">
        <f aca="false">IF(D279="","",IFERROR(INDEX(Articles!$B$5:$B$304,MATCH(D279,Articles!$A$5:$A$304,0)),"Référence inconnue"))</f>
        <v>Gants de manutention taille 9</v>
      </c>
      <c r="F279" s="38" t="s">
        <v>93</v>
      </c>
      <c r="G279" s="38"/>
      <c r="H279" s="38" t="n">
        <v>5</v>
      </c>
      <c r="I279" s="40" t="n">
        <f aca="false">IF(C279="","",IFERROR(INDEX(Listes!$B$3:$B$20,MATCH(C279,Listes!$A$3:$A$20,0)),""))</f>
        <v>-1</v>
      </c>
      <c r="J279" s="40" t="n">
        <f aca="false">IF(OR(H279="",I279=""),0,H279*I279)</f>
        <v>-5</v>
      </c>
      <c r="K279" s="38" t="s">
        <v>93</v>
      </c>
      <c r="L279" s="38" t="s">
        <v>114</v>
      </c>
      <c r="M279" s="41" t="str">
        <f aca="false">IF(D279="","",IF(E279="Référence inconnue","Référence inconnue",IF(I279="","Type inconnu",IF(AND(IFERROR(INDEX(Articles!$I$5:$I$304,MATCH(D279,Articles!$A$5:$A$304,0)),"Aucun")&lt;&gt;"Aucun",G279=""),"Lot manquant",IF(COUNTIF($N$2:$N$5000,N279)&gt;1,"Doublon ?","")))))</f>
        <v/>
      </c>
      <c r="N279" s="6" t="str">
        <f aca="false">IF(D279="","",B279&amp;"/"&amp;C279&amp;"/"&amp;D279&amp;"/"&amp;G279&amp;"/"&amp;H279&amp;"/"&amp;TEXT(A279,"0"))</f>
        <v>BS-2512-1206/Sortie/GA09//5/45996</v>
      </c>
    </row>
    <row r="280" customFormat="false" ht="15" hidden="false" customHeight="false" outlineLevel="0" collapsed="false">
      <c r="A280" s="37" t="n">
        <v>45996</v>
      </c>
      <c r="B280" s="38" t="s">
        <v>379</v>
      </c>
      <c r="C280" s="38" t="s">
        <v>113</v>
      </c>
      <c r="D280" s="38" t="s">
        <v>96</v>
      </c>
      <c r="E280" s="39" t="str">
        <f aca="false">IF(D280="","",IFERROR(INDEX(Articles!$B$5:$B$304,MATCH(D280,Articles!$A$5:$A$304,0)),"Référence inconnue"))</f>
        <v>Film étirable 500 mm</v>
      </c>
      <c r="F280" s="38" t="s">
        <v>93</v>
      </c>
      <c r="G280" s="38"/>
      <c r="H280" s="38" t="n">
        <v>7</v>
      </c>
      <c r="I280" s="40" t="n">
        <f aca="false">IF(C280="","",IFERROR(INDEX(Listes!$B$3:$B$20,MATCH(C280,Listes!$A$3:$A$20,0)),""))</f>
        <v>-1</v>
      </c>
      <c r="J280" s="40" t="n">
        <f aca="false">IF(OR(H280="",I280=""),0,H280*I280)</f>
        <v>-7</v>
      </c>
      <c r="K280" s="38" t="s">
        <v>93</v>
      </c>
      <c r="L280" s="38" t="s">
        <v>121</v>
      </c>
      <c r="M280" s="41" t="str">
        <f aca="false">IF(D280="","",IF(E280="Référence inconnue","Référence inconnue",IF(I280="","Type inconnu",IF(AND(IFERROR(INDEX(Articles!$I$5:$I$304,MATCH(D280,Articles!$A$5:$A$304,0)),"Aucun")&lt;&gt;"Aucun",G280=""),"Lot manquant",IF(COUNTIF($N$2:$N$5000,N280)&gt;1,"Doublon ?","")))))</f>
        <v/>
      </c>
      <c r="N280" s="6" t="str">
        <f aca="false">IF(D280="","",B280&amp;"/"&amp;C280&amp;"/"&amp;D280&amp;"/"&amp;G280&amp;"/"&amp;H280&amp;"/"&amp;TEXT(A280,"0"))</f>
        <v>BS-2512-1207/Sortie/FS500//7/45996</v>
      </c>
    </row>
    <row r="281" customFormat="false" ht="15" hidden="false" customHeight="false" outlineLevel="0" collapsed="false">
      <c r="A281" s="37" t="n">
        <v>45996</v>
      </c>
      <c r="B281" s="38" t="s">
        <v>380</v>
      </c>
      <c r="C281" s="38" t="s">
        <v>113</v>
      </c>
      <c r="D281" s="38" t="s">
        <v>97</v>
      </c>
      <c r="E281" s="39" t="str">
        <f aca="false">IF(D281="","",IFERROR(INDEX(Articles!$B$5:$B$304,MATCH(D281,Articles!$A$5:$A$304,0)),"Référence inconnue"))</f>
        <v>Vis H M8x30 (boîte de 100)</v>
      </c>
      <c r="F281" s="38" t="s">
        <v>93</v>
      </c>
      <c r="G281" s="38"/>
      <c r="H281" s="38" t="n">
        <v>1</v>
      </c>
      <c r="I281" s="40" t="n">
        <f aca="false">IF(C281="","",IFERROR(INDEX(Listes!$B$3:$B$20,MATCH(C281,Listes!$A$3:$A$20,0)),""))</f>
        <v>-1</v>
      </c>
      <c r="J281" s="40" t="n">
        <f aca="false">IF(OR(H281="",I281=""),0,H281*I281)</f>
        <v>-1</v>
      </c>
      <c r="K281" s="38" t="s">
        <v>93</v>
      </c>
      <c r="L281" s="38" t="s">
        <v>114</v>
      </c>
      <c r="M281" s="41" t="str">
        <f aca="false">IF(D281="","",IF(E281="Référence inconnue","Référence inconnue",IF(I281="","Type inconnu",IF(AND(IFERROR(INDEX(Articles!$I$5:$I$304,MATCH(D281,Articles!$A$5:$A$304,0)),"Aucun")&lt;&gt;"Aucun",G281=""),"Lot manquant",IF(COUNTIF($N$2:$N$5000,N281)&gt;1,"Doublon ?","")))))</f>
        <v/>
      </c>
      <c r="N281" s="6" t="str">
        <f aca="false">IF(D281="","",B281&amp;"/"&amp;C281&amp;"/"&amp;D281&amp;"/"&amp;G281&amp;"/"&amp;H281&amp;"/"&amp;TEXT(A281,"0"))</f>
        <v>BS-2512-1208/Sortie/BO830//1/45996</v>
      </c>
    </row>
    <row r="282" customFormat="false" ht="15" hidden="false" customHeight="false" outlineLevel="0" collapsed="false">
      <c r="A282" s="37" t="n">
        <v>45996</v>
      </c>
      <c r="B282" s="38" t="s">
        <v>381</v>
      </c>
      <c r="C282" s="38" t="s">
        <v>113</v>
      </c>
      <c r="D282" s="38" t="s">
        <v>99</v>
      </c>
      <c r="E282" s="39" t="str">
        <f aca="false">IF(D282="","",IFERROR(INDEX(Articles!$B$5:$B$304,MATCH(D282,Articles!$A$5:$A$304,0)),"Référence inconnue"))</f>
        <v>Fil MIG Ø1 mm (bobine 15 kg)</v>
      </c>
      <c r="F282" s="38" t="s">
        <v>93</v>
      </c>
      <c r="G282" s="38" t="s">
        <v>101</v>
      </c>
      <c r="H282" s="38" t="n">
        <v>3</v>
      </c>
      <c r="I282" s="40" t="n">
        <f aca="false">IF(C282="","",IFERROR(INDEX(Listes!$B$3:$B$20,MATCH(C282,Listes!$A$3:$A$20,0)),""))</f>
        <v>-1</v>
      </c>
      <c r="J282" s="40" t="n">
        <f aca="false">IF(OR(H282="",I282=""),0,H282*I282)</f>
        <v>-3</v>
      </c>
      <c r="K282" s="38" t="s">
        <v>93</v>
      </c>
      <c r="L282" s="38" t="s">
        <v>114</v>
      </c>
      <c r="M282" s="41" t="str">
        <f aca="false">IF(D282="","",IF(E282="Référence inconnue","Référence inconnue",IF(I282="","Type inconnu",IF(AND(IFERROR(INDEX(Articles!$I$5:$I$304,MATCH(D282,Articles!$A$5:$A$304,0)),"Aucun")&lt;&gt;"Aucun",G282=""),"Lot manquant",IF(COUNTIF($N$2:$N$5000,N282)&gt;1,"Doublon ?","")))))</f>
        <v/>
      </c>
      <c r="N282" s="6" t="str">
        <f aca="false">IF(D282="","",B282&amp;"/"&amp;C282&amp;"/"&amp;D282&amp;"/"&amp;G282&amp;"/"&amp;H282&amp;"/"&amp;TEXT(A282,"0"))</f>
        <v>BS-2512-1209/Sortie/FIL10/FIL-2509-01/3/45996</v>
      </c>
    </row>
    <row r="283" customFormat="false" ht="15" hidden="false" customHeight="false" outlineLevel="0" collapsed="false">
      <c r="A283" s="37" t="n">
        <v>45999</v>
      </c>
      <c r="B283" s="38" t="s">
        <v>382</v>
      </c>
      <c r="C283" s="38" t="s">
        <v>113</v>
      </c>
      <c r="D283" s="38" t="s">
        <v>92</v>
      </c>
      <c r="E283" s="39" t="str">
        <f aca="false">IF(D283="","",IFERROR(INDEX(Articles!$B$5:$B$304,MATCH(D283,Articles!$A$5:$A$304,0)),"Référence inconnue"))</f>
        <v>Disque à tronçonner Ø125 mm</v>
      </c>
      <c r="F283" s="38" t="s">
        <v>111</v>
      </c>
      <c r="G283" s="38"/>
      <c r="H283" s="38" t="n">
        <v>5</v>
      </c>
      <c r="I283" s="40" t="n">
        <f aca="false">IF(C283="","",IFERROR(INDEX(Listes!$B$3:$B$20,MATCH(C283,Listes!$A$3:$A$20,0)),""))</f>
        <v>-1</v>
      </c>
      <c r="J283" s="40" t="n">
        <f aca="false">IF(OR(H283="",I283=""),0,H283*I283)</f>
        <v>-5</v>
      </c>
      <c r="K283" s="38" t="s">
        <v>111</v>
      </c>
      <c r="L283" s="38" t="s">
        <v>114</v>
      </c>
      <c r="M283" s="41" t="str">
        <f aca="false">IF(D283="","",IF(E283="Référence inconnue","Référence inconnue",IF(I283="","Type inconnu",IF(AND(IFERROR(INDEX(Articles!$I$5:$I$304,MATCH(D283,Articles!$A$5:$A$304,0)),"Aucun")&lt;&gt;"Aucun",G283=""),"Lot manquant",IF(COUNTIF($N$2:$N$5000,N283)&gt;1,"Doublon ?","")))))</f>
        <v/>
      </c>
      <c r="N283" s="6" t="str">
        <f aca="false">IF(D283="","",B283&amp;"/"&amp;C283&amp;"/"&amp;D283&amp;"/"&amp;G283&amp;"/"&amp;H283&amp;"/"&amp;TEXT(A283,"0"))</f>
        <v>BS-2512-1210/Sortie/DT125//5/45999</v>
      </c>
    </row>
    <row r="284" customFormat="false" ht="15" hidden="false" customHeight="false" outlineLevel="0" collapsed="false">
      <c r="A284" s="37" t="n">
        <v>45999</v>
      </c>
      <c r="B284" s="38" t="s">
        <v>383</v>
      </c>
      <c r="C284" s="38" t="s">
        <v>113</v>
      </c>
      <c r="D284" s="38" t="s">
        <v>92</v>
      </c>
      <c r="E284" s="39" t="str">
        <f aca="false">IF(D284="","",IFERROR(INDEX(Articles!$B$5:$B$304,MATCH(D284,Articles!$A$5:$A$304,0)),"Référence inconnue"))</f>
        <v>Disque à tronçonner Ø125 mm</v>
      </c>
      <c r="F284" s="38" t="s">
        <v>111</v>
      </c>
      <c r="G284" s="38"/>
      <c r="H284" s="38" t="n">
        <v>6</v>
      </c>
      <c r="I284" s="40" t="n">
        <f aca="false">IF(C284="","",IFERROR(INDEX(Listes!$B$3:$B$20,MATCH(C284,Listes!$A$3:$A$20,0)),""))</f>
        <v>-1</v>
      </c>
      <c r="J284" s="40" t="n">
        <f aca="false">IF(OR(H284="",I284=""),0,H284*I284)</f>
        <v>-6</v>
      </c>
      <c r="K284" s="38" t="s">
        <v>111</v>
      </c>
      <c r="L284" s="38" t="s">
        <v>114</v>
      </c>
      <c r="M284" s="41" t="str">
        <f aca="false">IF(D284="","",IF(E284="Référence inconnue","Référence inconnue",IF(I284="","Type inconnu",IF(AND(IFERROR(INDEX(Articles!$I$5:$I$304,MATCH(D284,Articles!$A$5:$A$304,0)),"Aucun")&lt;&gt;"Aucun",G284=""),"Lot manquant",IF(COUNTIF($N$2:$N$5000,N284)&gt;1,"Doublon ?","")))))</f>
        <v/>
      </c>
      <c r="N284" s="6" t="str">
        <f aca="false">IF(D284="","",B284&amp;"/"&amp;C284&amp;"/"&amp;D284&amp;"/"&amp;G284&amp;"/"&amp;H284&amp;"/"&amp;TEXT(A284,"0"))</f>
        <v>BS-2512-1211/Sortie/DT125//6/45999</v>
      </c>
    </row>
    <row r="285" customFormat="false" ht="15" hidden="false" customHeight="false" outlineLevel="0" collapsed="false">
      <c r="A285" s="37" t="n">
        <v>45999</v>
      </c>
      <c r="B285" s="38" t="s">
        <v>384</v>
      </c>
      <c r="C285" s="38" t="s">
        <v>113</v>
      </c>
      <c r="D285" s="38" t="s">
        <v>95</v>
      </c>
      <c r="E285" s="39" t="str">
        <f aca="false">IF(D285="","",IFERROR(INDEX(Articles!$B$5:$B$304,MATCH(D285,Articles!$A$5:$A$304,0)),"Référence inconnue"))</f>
        <v>Gants de manutention taille 9</v>
      </c>
      <c r="F285" s="38" t="s">
        <v>93</v>
      </c>
      <c r="G285" s="38"/>
      <c r="H285" s="38" t="n">
        <v>6</v>
      </c>
      <c r="I285" s="40" t="n">
        <f aca="false">IF(C285="","",IFERROR(INDEX(Listes!$B$3:$B$20,MATCH(C285,Listes!$A$3:$A$20,0)),""))</f>
        <v>-1</v>
      </c>
      <c r="J285" s="40" t="n">
        <f aca="false">IF(OR(H285="",I285=""),0,H285*I285)</f>
        <v>-6</v>
      </c>
      <c r="K285" s="38" t="s">
        <v>93</v>
      </c>
      <c r="L285" s="38" t="s">
        <v>114</v>
      </c>
      <c r="M285" s="41" t="str">
        <f aca="false">IF(D285="","",IF(E285="Référence inconnue","Référence inconnue",IF(I285="","Type inconnu",IF(AND(IFERROR(INDEX(Articles!$I$5:$I$304,MATCH(D285,Articles!$A$5:$A$304,0)),"Aucun")&lt;&gt;"Aucun",G285=""),"Lot manquant",IF(COUNTIF($N$2:$N$5000,N285)&gt;1,"Doublon ?","")))))</f>
        <v/>
      </c>
      <c r="N285" s="6" t="str">
        <f aca="false">IF(D285="","",B285&amp;"/"&amp;C285&amp;"/"&amp;D285&amp;"/"&amp;G285&amp;"/"&amp;H285&amp;"/"&amp;TEXT(A285,"0"))</f>
        <v>BS-2512-1212/Sortie/GA09//6/45999</v>
      </c>
    </row>
    <row r="286" customFormat="false" ht="15" hidden="false" customHeight="false" outlineLevel="0" collapsed="false">
      <c r="A286" s="37" t="n">
        <v>45999</v>
      </c>
      <c r="B286" s="38" t="s">
        <v>385</v>
      </c>
      <c r="C286" s="38" t="s">
        <v>113</v>
      </c>
      <c r="D286" s="38" t="s">
        <v>96</v>
      </c>
      <c r="E286" s="39" t="str">
        <f aca="false">IF(D286="","",IFERROR(INDEX(Articles!$B$5:$B$304,MATCH(D286,Articles!$A$5:$A$304,0)),"Référence inconnue"))</f>
        <v>Film étirable 500 mm</v>
      </c>
      <c r="F286" s="38" t="s">
        <v>93</v>
      </c>
      <c r="G286" s="38"/>
      <c r="H286" s="38" t="n">
        <v>4</v>
      </c>
      <c r="I286" s="40" t="n">
        <f aca="false">IF(C286="","",IFERROR(INDEX(Listes!$B$3:$B$20,MATCH(C286,Listes!$A$3:$A$20,0)),""))</f>
        <v>-1</v>
      </c>
      <c r="J286" s="40" t="n">
        <f aca="false">IF(OR(H286="",I286=""),0,H286*I286)</f>
        <v>-4</v>
      </c>
      <c r="K286" s="38" t="s">
        <v>93</v>
      </c>
      <c r="L286" s="38" t="s">
        <v>121</v>
      </c>
      <c r="M286" s="41" t="str">
        <f aca="false">IF(D286="","",IF(E286="Référence inconnue","Référence inconnue",IF(I286="","Type inconnu",IF(AND(IFERROR(INDEX(Articles!$I$5:$I$304,MATCH(D286,Articles!$A$5:$A$304,0)),"Aucun")&lt;&gt;"Aucun",G286=""),"Lot manquant",IF(COUNTIF($N$2:$N$5000,N286)&gt;1,"Doublon ?","")))))</f>
        <v/>
      </c>
      <c r="N286" s="6" t="str">
        <f aca="false">IF(D286="","",B286&amp;"/"&amp;C286&amp;"/"&amp;D286&amp;"/"&amp;G286&amp;"/"&amp;H286&amp;"/"&amp;TEXT(A286,"0"))</f>
        <v>BS-2512-1213/Sortie/FS500//4/45999</v>
      </c>
    </row>
    <row r="287" customFormat="false" ht="15" hidden="false" customHeight="false" outlineLevel="0" collapsed="false">
      <c r="A287" s="37" t="n">
        <v>45999</v>
      </c>
      <c r="B287" s="38" t="s">
        <v>386</v>
      </c>
      <c r="C287" s="38" t="s">
        <v>113</v>
      </c>
      <c r="D287" s="38" t="s">
        <v>97</v>
      </c>
      <c r="E287" s="39" t="str">
        <f aca="false">IF(D287="","",IFERROR(INDEX(Articles!$B$5:$B$304,MATCH(D287,Articles!$A$5:$A$304,0)),"Référence inconnue"))</f>
        <v>Vis H M8x30 (boîte de 100)</v>
      </c>
      <c r="F287" s="38" t="s">
        <v>93</v>
      </c>
      <c r="G287" s="38"/>
      <c r="H287" s="38" t="n">
        <v>2</v>
      </c>
      <c r="I287" s="40" t="n">
        <f aca="false">IF(C287="","",IFERROR(INDEX(Listes!$B$3:$B$20,MATCH(C287,Listes!$A$3:$A$20,0)),""))</f>
        <v>-1</v>
      </c>
      <c r="J287" s="40" t="n">
        <f aca="false">IF(OR(H287="",I287=""),0,H287*I287)</f>
        <v>-2</v>
      </c>
      <c r="K287" s="38" t="s">
        <v>93</v>
      </c>
      <c r="L287" s="38" t="s">
        <v>114</v>
      </c>
      <c r="M287" s="41" t="str">
        <f aca="false">IF(D287="","",IF(E287="Référence inconnue","Référence inconnue",IF(I287="","Type inconnu",IF(AND(IFERROR(INDEX(Articles!$I$5:$I$304,MATCH(D287,Articles!$A$5:$A$304,0)),"Aucun")&lt;&gt;"Aucun",G287=""),"Lot manquant",IF(COUNTIF($N$2:$N$5000,N287)&gt;1,"Doublon ?","")))))</f>
        <v/>
      </c>
      <c r="N287" s="6" t="str">
        <f aca="false">IF(D287="","",B287&amp;"/"&amp;C287&amp;"/"&amp;D287&amp;"/"&amp;G287&amp;"/"&amp;H287&amp;"/"&amp;TEXT(A287,"0"))</f>
        <v>BS-2512-1214/Sortie/BO830//2/45999</v>
      </c>
    </row>
    <row r="288" customFormat="false" ht="15" hidden="false" customHeight="false" outlineLevel="0" collapsed="false">
      <c r="A288" s="37" t="n">
        <v>46000</v>
      </c>
      <c r="B288" s="38" t="s">
        <v>387</v>
      </c>
      <c r="C288" s="38" t="s">
        <v>107</v>
      </c>
      <c r="D288" s="38" t="s">
        <v>92</v>
      </c>
      <c r="E288" s="39" t="str">
        <f aca="false">IF(D288="","",IFERROR(INDEX(Articles!$B$5:$B$304,MATCH(D288,Articles!$A$5:$A$304,0)),"Référence inconnue"))</f>
        <v>Disque à tronçonner Ø125 mm</v>
      </c>
      <c r="F288" s="38" t="s">
        <v>93</v>
      </c>
      <c r="G288" s="38"/>
      <c r="H288" s="38" t="n">
        <v>20</v>
      </c>
      <c r="I288" s="40" t="n">
        <f aca="false">IF(C288="","",IFERROR(INDEX(Listes!$B$3:$B$20,MATCH(C288,Listes!$A$3:$A$20,0)),""))</f>
        <v>-1</v>
      </c>
      <c r="J288" s="40" t="n">
        <f aca="false">IF(OR(H288="",I288=""),0,H288*I288)</f>
        <v>-20</v>
      </c>
      <c r="K288" s="38" t="s">
        <v>93</v>
      </c>
      <c r="L288" s="38" t="s">
        <v>108</v>
      </c>
      <c r="M288" s="41" t="str">
        <f aca="false">IF(D288="","",IF(E288="Référence inconnue","Référence inconnue",IF(I288="","Type inconnu",IF(AND(IFERROR(INDEX(Articles!$I$5:$I$304,MATCH(D288,Articles!$A$5:$A$304,0)),"Aucun")&lt;&gt;"Aucun",G288=""),"Lot manquant",IF(COUNTIF($N$2:$N$5000,N288)&gt;1,"Doublon ?","")))))</f>
        <v/>
      </c>
      <c r="N288" s="6" t="str">
        <f aca="false">IF(D288="","",B288&amp;"/"&amp;C288&amp;"/"&amp;D288&amp;"/"&amp;G288&amp;"/"&amp;H288&amp;"/"&amp;TEXT(A288,"0"))</f>
        <v>TR-2512-023/Transfert sortant/DT125//20/46000</v>
      </c>
    </row>
    <row r="289" customFormat="false" ht="15" hidden="false" customHeight="false" outlineLevel="0" collapsed="false">
      <c r="A289" s="37" t="n">
        <v>46000</v>
      </c>
      <c r="B289" s="38" t="s">
        <v>387</v>
      </c>
      <c r="C289" s="38" t="s">
        <v>110</v>
      </c>
      <c r="D289" s="38" t="s">
        <v>92</v>
      </c>
      <c r="E289" s="39" t="str">
        <f aca="false">IF(D289="","",IFERROR(INDEX(Articles!$B$5:$B$304,MATCH(D289,Articles!$A$5:$A$304,0)),"Référence inconnue"))</f>
        <v>Disque à tronçonner Ø125 mm</v>
      </c>
      <c r="F289" s="38" t="s">
        <v>111</v>
      </c>
      <c r="G289" s="38"/>
      <c r="H289" s="38" t="n">
        <v>20</v>
      </c>
      <c r="I289" s="40" t="n">
        <f aca="false">IF(C289="","",IFERROR(INDEX(Listes!$B$3:$B$20,MATCH(C289,Listes!$A$3:$A$20,0)),""))</f>
        <v>1</v>
      </c>
      <c r="J289" s="40" t="n">
        <f aca="false">IF(OR(H289="",I289=""),0,H289*I289)</f>
        <v>20</v>
      </c>
      <c r="K289" s="38" t="s">
        <v>93</v>
      </c>
      <c r="L289" s="38" t="s">
        <v>108</v>
      </c>
      <c r="M289" s="41" t="str">
        <f aca="false">IF(D289="","",IF(E289="Référence inconnue","Référence inconnue",IF(I289="","Type inconnu",IF(AND(IFERROR(INDEX(Articles!$I$5:$I$304,MATCH(D289,Articles!$A$5:$A$304,0)),"Aucun")&lt;&gt;"Aucun",G289=""),"Lot manquant",IF(COUNTIF($N$2:$N$5000,N289)&gt;1,"Doublon ?","")))))</f>
        <v/>
      </c>
      <c r="N289" s="6" t="str">
        <f aca="false">IF(D289="","",B289&amp;"/"&amp;C289&amp;"/"&amp;D289&amp;"/"&amp;G289&amp;"/"&amp;H289&amp;"/"&amp;TEXT(A289,"0"))</f>
        <v>TR-2512-023/Transfert entrant/DT125//20/46000</v>
      </c>
    </row>
    <row r="290" customFormat="false" ht="15" hidden="false" customHeight="false" outlineLevel="0" collapsed="false">
      <c r="A290" s="37" t="n">
        <v>46000</v>
      </c>
      <c r="B290" s="38" t="s">
        <v>388</v>
      </c>
      <c r="C290" s="38" t="s">
        <v>113</v>
      </c>
      <c r="D290" s="38" t="s">
        <v>92</v>
      </c>
      <c r="E290" s="39" t="str">
        <f aca="false">IF(D290="","",IFERROR(INDEX(Articles!$B$5:$B$304,MATCH(D290,Articles!$A$5:$A$304,0)),"Référence inconnue"))</f>
        <v>Disque à tronçonner Ø125 mm</v>
      </c>
      <c r="F290" s="38" t="s">
        <v>111</v>
      </c>
      <c r="G290" s="38"/>
      <c r="H290" s="38" t="n">
        <v>2</v>
      </c>
      <c r="I290" s="40" t="n">
        <f aca="false">IF(C290="","",IFERROR(INDEX(Listes!$B$3:$B$20,MATCH(C290,Listes!$A$3:$A$20,0)),""))</f>
        <v>-1</v>
      </c>
      <c r="J290" s="40" t="n">
        <f aca="false">IF(OR(H290="",I290=""),0,H290*I290)</f>
        <v>-2</v>
      </c>
      <c r="K290" s="38" t="s">
        <v>111</v>
      </c>
      <c r="L290" s="38" t="s">
        <v>114</v>
      </c>
      <c r="M290" s="41" t="str">
        <f aca="false">IF(D290="","",IF(E290="Référence inconnue","Référence inconnue",IF(I290="","Type inconnu",IF(AND(IFERROR(INDEX(Articles!$I$5:$I$304,MATCH(D290,Articles!$A$5:$A$304,0)),"Aucun")&lt;&gt;"Aucun",G290=""),"Lot manquant",IF(COUNTIF($N$2:$N$5000,N290)&gt;1,"Doublon ?","")))))</f>
        <v/>
      </c>
      <c r="N290" s="6" t="str">
        <f aca="false">IF(D290="","",B290&amp;"/"&amp;C290&amp;"/"&amp;D290&amp;"/"&amp;G290&amp;"/"&amp;H290&amp;"/"&amp;TEXT(A290,"0"))</f>
        <v>BS-2512-1215/Sortie/DT125//2/46000</v>
      </c>
    </row>
    <row r="291" customFormat="false" ht="15" hidden="false" customHeight="false" outlineLevel="0" collapsed="false">
      <c r="A291" s="37" t="n">
        <v>46000</v>
      </c>
      <c r="B291" s="38" t="s">
        <v>389</v>
      </c>
      <c r="C291" s="38" t="s">
        <v>113</v>
      </c>
      <c r="D291" s="38" t="s">
        <v>92</v>
      </c>
      <c r="E291" s="39" t="str">
        <f aca="false">IF(D291="","",IFERROR(INDEX(Articles!$B$5:$B$304,MATCH(D291,Articles!$A$5:$A$304,0)),"Référence inconnue"))</f>
        <v>Disque à tronçonner Ø125 mm</v>
      </c>
      <c r="F291" s="38" t="s">
        <v>111</v>
      </c>
      <c r="G291" s="38"/>
      <c r="H291" s="38" t="n">
        <v>6</v>
      </c>
      <c r="I291" s="40" t="n">
        <f aca="false">IF(C291="","",IFERROR(INDEX(Listes!$B$3:$B$20,MATCH(C291,Listes!$A$3:$A$20,0)),""))</f>
        <v>-1</v>
      </c>
      <c r="J291" s="40" t="n">
        <f aca="false">IF(OR(H291="",I291=""),0,H291*I291)</f>
        <v>-6</v>
      </c>
      <c r="K291" s="38" t="s">
        <v>111</v>
      </c>
      <c r="L291" s="38" t="s">
        <v>114</v>
      </c>
      <c r="M291" s="41" t="str">
        <f aca="false">IF(D291="","",IF(E291="Référence inconnue","Référence inconnue",IF(I291="","Type inconnu",IF(AND(IFERROR(INDEX(Articles!$I$5:$I$304,MATCH(D291,Articles!$A$5:$A$304,0)),"Aucun")&lt;&gt;"Aucun",G291=""),"Lot manquant",IF(COUNTIF($N$2:$N$5000,N291)&gt;1,"Doublon ?","")))))</f>
        <v/>
      </c>
      <c r="N291" s="6" t="str">
        <f aca="false">IF(D291="","",B291&amp;"/"&amp;C291&amp;"/"&amp;D291&amp;"/"&amp;G291&amp;"/"&amp;H291&amp;"/"&amp;TEXT(A291,"0"))</f>
        <v>BS-2512-1216/Sortie/DT125//6/46000</v>
      </c>
    </row>
    <row r="292" customFormat="false" ht="15" hidden="false" customHeight="false" outlineLevel="0" collapsed="false">
      <c r="A292" s="37" t="n">
        <v>46000</v>
      </c>
      <c r="B292" s="38" t="s">
        <v>390</v>
      </c>
      <c r="C292" s="38" t="s">
        <v>113</v>
      </c>
      <c r="D292" s="38" t="s">
        <v>95</v>
      </c>
      <c r="E292" s="39" t="str">
        <f aca="false">IF(D292="","",IFERROR(INDEX(Articles!$B$5:$B$304,MATCH(D292,Articles!$A$5:$A$304,0)),"Référence inconnue"))</f>
        <v>Gants de manutention taille 9</v>
      </c>
      <c r="F292" s="38" t="s">
        <v>93</v>
      </c>
      <c r="G292" s="38"/>
      <c r="H292" s="38" t="n">
        <v>5</v>
      </c>
      <c r="I292" s="40" t="n">
        <f aca="false">IF(C292="","",IFERROR(INDEX(Listes!$B$3:$B$20,MATCH(C292,Listes!$A$3:$A$20,0)),""))</f>
        <v>-1</v>
      </c>
      <c r="J292" s="40" t="n">
        <f aca="false">IF(OR(H292="",I292=""),0,H292*I292)</f>
        <v>-5</v>
      </c>
      <c r="K292" s="38" t="s">
        <v>93</v>
      </c>
      <c r="L292" s="38" t="s">
        <v>114</v>
      </c>
      <c r="M292" s="41" t="str">
        <f aca="false">IF(D292="","",IF(E292="Référence inconnue","Référence inconnue",IF(I292="","Type inconnu",IF(AND(IFERROR(INDEX(Articles!$I$5:$I$304,MATCH(D292,Articles!$A$5:$A$304,0)),"Aucun")&lt;&gt;"Aucun",G292=""),"Lot manquant",IF(COUNTIF($N$2:$N$5000,N292)&gt;1,"Doublon ?","")))))</f>
        <v/>
      </c>
      <c r="N292" s="6" t="str">
        <f aca="false">IF(D292="","",B292&amp;"/"&amp;C292&amp;"/"&amp;D292&amp;"/"&amp;G292&amp;"/"&amp;H292&amp;"/"&amp;TEXT(A292,"0"))</f>
        <v>BS-2512-1217/Sortie/GA09//5/46000</v>
      </c>
    </row>
    <row r="293" customFormat="false" ht="15" hidden="false" customHeight="false" outlineLevel="0" collapsed="false">
      <c r="A293" s="37" t="n">
        <v>46000</v>
      </c>
      <c r="B293" s="38" t="s">
        <v>391</v>
      </c>
      <c r="C293" s="38" t="s">
        <v>113</v>
      </c>
      <c r="D293" s="38" t="s">
        <v>96</v>
      </c>
      <c r="E293" s="39" t="str">
        <f aca="false">IF(D293="","",IFERROR(INDEX(Articles!$B$5:$B$304,MATCH(D293,Articles!$A$5:$A$304,0)),"Référence inconnue"))</f>
        <v>Film étirable 500 mm</v>
      </c>
      <c r="F293" s="38" t="s">
        <v>93</v>
      </c>
      <c r="G293" s="38"/>
      <c r="H293" s="38" t="n">
        <v>2</v>
      </c>
      <c r="I293" s="40" t="n">
        <f aca="false">IF(C293="","",IFERROR(INDEX(Listes!$B$3:$B$20,MATCH(C293,Listes!$A$3:$A$20,0)),""))</f>
        <v>-1</v>
      </c>
      <c r="J293" s="40" t="n">
        <f aca="false">IF(OR(H293="",I293=""),0,H293*I293)</f>
        <v>-2</v>
      </c>
      <c r="K293" s="38" t="s">
        <v>93</v>
      </c>
      <c r="L293" s="38" t="s">
        <v>121</v>
      </c>
      <c r="M293" s="41" t="str">
        <f aca="false">IF(D293="","",IF(E293="Référence inconnue","Référence inconnue",IF(I293="","Type inconnu",IF(AND(IFERROR(INDEX(Articles!$I$5:$I$304,MATCH(D293,Articles!$A$5:$A$304,0)),"Aucun")&lt;&gt;"Aucun",G293=""),"Lot manquant",IF(COUNTIF($N$2:$N$5000,N293)&gt;1,"Doublon ?","")))))</f>
        <v/>
      </c>
      <c r="N293" s="6" t="str">
        <f aca="false">IF(D293="","",B293&amp;"/"&amp;C293&amp;"/"&amp;D293&amp;"/"&amp;G293&amp;"/"&amp;H293&amp;"/"&amp;TEXT(A293,"0"))</f>
        <v>BS-2512-1218/Sortie/FS500//2/46000</v>
      </c>
    </row>
    <row r="294" customFormat="false" ht="15" hidden="false" customHeight="false" outlineLevel="0" collapsed="false">
      <c r="A294" s="37" t="n">
        <v>46000</v>
      </c>
      <c r="B294" s="38" t="s">
        <v>392</v>
      </c>
      <c r="C294" s="38" t="s">
        <v>113</v>
      </c>
      <c r="D294" s="38" t="s">
        <v>98</v>
      </c>
      <c r="E294" s="39" t="str">
        <f aca="false">IF(D294="","",IFERROR(INDEX(Articles!$B$5:$B$304,MATCH(D294,Articles!$A$5:$A$304,0)),"Référence inconnue"))</f>
        <v>Roulement 6204-2RS</v>
      </c>
      <c r="F294" s="38" t="s">
        <v>93</v>
      </c>
      <c r="G294" s="38"/>
      <c r="H294" s="38" t="n">
        <v>6</v>
      </c>
      <c r="I294" s="40" t="n">
        <f aca="false">IF(C294="","",IFERROR(INDEX(Listes!$B$3:$B$20,MATCH(C294,Listes!$A$3:$A$20,0)),""))</f>
        <v>-1</v>
      </c>
      <c r="J294" s="40" t="n">
        <f aca="false">IF(OR(H294="",I294=""),0,H294*I294)</f>
        <v>-6</v>
      </c>
      <c r="K294" s="38" t="s">
        <v>93</v>
      </c>
      <c r="L294" s="38" t="s">
        <v>124</v>
      </c>
      <c r="M294" s="41" t="str">
        <f aca="false">IF(D294="","",IF(E294="Référence inconnue","Référence inconnue",IF(I294="","Type inconnu",IF(AND(IFERROR(INDEX(Articles!$I$5:$I$304,MATCH(D294,Articles!$A$5:$A$304,0)),"Aucun")&lt;&gt;"Aucun",G294=""),"Lot manquant",IF(COUNTIF($N$2:$N$5000,N294)&gt;1,"Doublon ?","")))))</f>
        <v/>
      </c>
      <c r="N294" s="6" t="str">
        <f aca="false">IF(D294="","",B294&amp;"/"&amp;C294&amp;"/"&amp;D294&amp;"/"&amp;G294&amp;"/"&amp;H294&amp;"/"&amp;TEXT(A294,"0"))</f>
        <v>BS-2512-1219/Sortie/RL6204//6/46000</v>
      </c>
    </row>
    <row r="295" customFormat="false" ht="15" hidden="false" customHeight="false" outlineLevel="0" collapsed="false">
      <c r="A295" s="37" t="n">
        <v>46000</v>
      </c>
      <c r="B295" s="38" t="s">
        <v>393</v>
      </c>
      <c r="C295" s="38" t="s">
        <v>113</v>
      </c>
      <c r="D295" s="38" t="s">
        <v>105</v>
      </c>
      <c r="E295" s="39" t="str">
        <f aca="false">IF(D295="","",IFERROR(INDEX(Articles!$B$5:$B$304,MATCH(D295,Articles!$A$5:$A$304,0)),"Référence inconnue"))</f>
        <v>Élingue textile 2 t, 2 m</v>
      </c>
      <c r="F295" s="38" t="s">
        <v>93</v>
      </c>
      <c r="G295" s="38"/>
      <c r="H295" s="38" t="n">
        <v>1</v>
      </c>
      <c r="I295" s="40" t="n">
        <f aca="false">IF(C295="","",IFERROR(INDEX(Listes!$B$3:$B$20,MATCH(C295,Listes!$A$3:$A$20,0)),""))</f>
        <v>-1</v>
      </c>
      <c r="J295" s="40" t="n">
        <f aca="false">IF(OR(H295="",I295=""),0,H295*I295)</f>
        <v>-1</v>
      </c>
      <c r="K295" s="38" t="s">
        <v>93</v>
      </c>
      <c r="L295" s="38" t="s">
        <v>124</v>
      </c>
      <c r="M295" s="41" t="str">
        <f aca="false">IF(D295="","",IF(E295="Référence inconnue","Référence inconnue",IF(I295="","Type inconnu",IF(AND(IFERROR(INDEX(Articles!$I$5:$I$304,MATCH(D295,Articles!$A$5:$A$304,0)),"Aucun")&lt;&gt;"Aucun",G295=""),"Lot manquant",IF(COUNTIF($N$2:$N$5000,N295)&gt;1,"Doublon ?","")))))</f>
        <v/>
      </c>
      <c r="N295" s="6" t="str">
        <f aca="false">IF(D295="","",B295&amp;"/"&amp;C295&amp;"/"&amp;D295&amp;"/"&amp;G295&amp;"/"&amp;H295&amp;"/"&amp;TEXT(A295,"0"))</f>
        <v>BS-2512-1220/Sortie/EL2T//1/46000</v>
      </c>
    </row>
    <row r="296" customFormat="false" ht="15" hidden="false" customHeight="false" outlineLevel="0" collapsed="false">
      <c r="A296" s="37" t="n">
        <v>46001</v>
      </c>
      <c r="B296" s="38" t="s">
        <v>394</v>
      </c>
      <c r="C296" s="38" t="s">
        <v>140</v>
      </c>
      <c r="D296" s="38" t="s">
        <v>102</v>
      </c>
      <c r="E296" s="39" t="str">
        <f aca="false">IF(D296="","",IFERROR(INDEX(Articles!$B$5:$B$304,MATCH(D296,Articles!$A$5:$A$304,0)),"Référence inconnue"))</f>
        <v>Huile hydraulique HVLP 46 (bidon 20 L)</v>
      </c>
      <c r="F296" s="38" t="s">
        <v>93</v>
      </c>
      <c r="G296" s="38" t="s">
        <v>395</v>
      </c>
      <c r="H296" s="38" t="n">
        <v>3</v>
      </c>
      <c r="I296" s="40" t="n">
        <f aca="false">IF(C296="","",IFERROR(INDEX(Listes!$B$3:$B$20,MATCH(C296,Listes!$A$3:$A$20,0)),""))</f>
        <v>1</v>
      </c>
      <c r="J296" s="40" t="n">
        <f aca="false">IF(OR(H296="",I296=""),0,H296*I296)</f>
        <v>3</v>
      </c>
      <c r="K296" s="38" t="s">
        <v>93</v>
      </c>
      <c r="L296" s="38" t="s">
        <v>396</v>
      </c>
      <c r="M296" s="41" t="str">
        <f aca="false">IF(D296="","",IF(E296="Référence inconnue","Référence inconnue",IF(I296="","Type inconnu",IF(AND(IFERROR(INDEX(Articles!$I$5:$I$304,MATCH(D296,Articles!$A$5:$A$304,0)),"Aucun")&lt;&gt;"Aucun",G296=""),"Lot manquant",IF(COUNTIF($N$2:$N$5000,N296)&gt;1,"Doublon ?","")))))</f>
        <v/>
      </c>
      <c r="N296" s="6" t="str">
        <f aca="false">IF(D296="","",B296&amp;"/"&amp;C296&amp;"/"&amp;D296&amp;"/"&amp;G296&amp;"/"&amp;H296&amp;"/"&amp;TEXT(A296,"0"))</f>
        <v>BR-2512-017/Réception/HV46/HV-2512-04/3/46001</v>
      </c>
    </row>
    <row r="297" customFormat="false" ht="15" hidden="false" customHeight="false" outlineLevel="0" collapsed="false">
      <c r="A297" s="37" t="n">
        <v>46001</v>
      </c>
      <c r="B297" s="38" t="s">
        <v>397</v>
      </c>
      <c r="C297" s="38" t="s">
        <v>113</v>
      </c>
      <c r="D297" s="38" t="s">
        <v>92</v>
      </c>
      <c r="E297" s="39" t="str">
        <f aca="false">IF(D297="","",IFERROR(INDEX(Articles!$B$5:$B$304,MATCH(D297,Articles!$A$5:$A$304,0)),"Référence inconnue"))</f>
        <v>Disque à tronçonner Ø125 mm</v>
      </c>
      <c r="F297" s="38" t="s">
        <v>111</v>
      </c>
      <c r="G297" s="38"/>
      <c r="H297" s="38" t="n">
        <v>10</v>
      </c>
      <c r="I297" s="40" t="n">
        <f aca="false">IF(C297="","",IFERROR(INDEX(Listes!$B$3:$B$20,MATCH(C297,Listes!$A$3:$A$20,0)),""))</f>
        <v>-1</v>
      </c>
      <c r="J297" s="40" t="n">
        <f aca="false">IF(OR(H297="",I297=""),0,H297*I297)</f>
        <v>-10</v>
      </c>
      <c r="K297" s="38" t="s">
        <v>111</v>
      </c>
      <c r="L297" s="38" t="s">
        <v>114</v>
      </c>
      <c r="M297" s="41" t="str">
        <f aca="false">IF(D297="","",IF(E297="Référence inconnue","Référence inconnue",IF(I297="","Type inconnu",IF(AND(IFERROR(INDEX(Articles!$I$5:$I$304,MATCH(D297,Articles!$A$5:$A$304,0)),"Aucun")&lt;&gt;"Aucun",G297=""),"Lot manquant",IF(COUNTIF($N$2:$N$5000,N297)&gt;1,"Doublon ?","")))))</f>
        <v/>
      </c>
      <c r="N297" s="6" t="str">
        <f aca="false">IF(D297="","",B297&amp;"/"&amp;C297&amp;"/"&amp;D297&amp;"/"&amp;G297&amp;"/"&amp;H297&amp;"/"&amp;TEXT(A297,"0"))</f>
        <v>BS-2512-1221/Sortie/DT125//10/46001</v>
      </c>
    </row>
    <row r="298" customFormat="false" ht="15" hidden="false" customHeight="false" outlineLevel="0" collapsed="false">
      <c r="A298" s="37" t="n">
        <v>46001</v>
      </c>
      <c r="B298" s="38" t="s">
        <v>398</v>
      </c>
      <c r="C298" s="38" t="s">
        <v>113</v>
      </c>
      <c r="D298" s="38" t="s">
        <v>95</v>
      </c>
      <c r="E298" s="39" t="str">
        <f aca="false">IF(D298="","",IFERROR(INDEX(Articles!$B$5:$B$304,MATCH(D298,Articles!$A$5:$A$304,0)),"Référence inconnue"))</f>
        <v>Gants de manutention taille 9</v>
      </c>
      <c r="F298" s="38" t="s">
        <v>93</v>
      </c>
      <c r="G298" s="38"/>
      <c r="H298" s="38" t="n">
        <v>2</v>
      </c>
      <c r="I298" s="40" t="n">
        <f aca="false">IF(C298="","",IFERROR(INDEX(Listes!$B$3:$B$20,MATCH(C298,Listes!$A$3:$A$20,0)),""))</f>
        <v>-1</v>
      </c>
      <c r="J298" s="40" t="n">
        <f aca="false">IF(OR(H298="",I298=""),0,H298*I298)</f>
        <v>-2</v>
      </c>
      <c r="K298" s="38" t="s">
        <v>93</v>
      </c>
      <c r="L298" s="38" t="s">
        <v>114</v>
      </c>
      <c r="M298" s="41" t="str">
        <f aca="false">IF(D298="","",IF(E298="Référence inconnue","Référence inconnue",IF(I298="","Type inconnu",IF(AND(IFERROR(INDEX(Articles!$I$5:$I$304,MATCH(D298,Articles!$A$5:$A$304,0)),"Aucun")&lt;&gt;"Aucun",G298=""),"Lot manquant",IF(COUNTIF($N$2:$N$5000,N298)&gt;1,"Doublon ?","")))))</f>
        <v/>
      </c>
      <c r="N298" s="6" t="str">
        <f aca="false">IF(D298="","",B298&amp;"/"&amp;C298&amp;"/"&amp;D298&amp;"/"&amp;G298&amp;"/"&amp;H298&amp;"/"&amp;TEXT(A298,"0"))</f>
        <v>BS-2512-1222/Sortie/GA09//2/46001</v>
      </c>
    </row>
    <row r="299" customFormat="false" ht="15" hidden="false" customHeight="false" outlineLevel="0" collapsed="false">
      <c r="A299" s="37" t="n">
        <v>46001</v>
      </c>
      <c r="B299" s="38" t="s">
        <v>399</v>
      </c>
      <c r="C299" s="38" t="s">
        <v>113</v>
      </c>
      <c r="D299" s="38" t="s">
        <v>96</v>
      </c>
      <c r="E299" s="39" t="str">
        <f aca="false">IF(D299="","",IFERROR(INDEX(Articles!$B$5:$B$304,MATCH(D299,Articles!$A$5:$A$304,0)),"Référence inconnue"))</f>
        <v>Film étirable 500 mm</v>
      </c>
      <c r="F299" s="38" t="s">
        <v>93</v>
      </c>
      <c r="G299" s="38"/>
      <c r="H299" s="38" t="n">
        <v>3</v>
      </c>
      <c r="I299" s="40" t="n">
        <f aca="false">IF(C299="","",IFERROR(INDEX(Listes!$B$3:$B$20,MATCH(C299,Listes!$A$3:$A$20,0)),""))</f>
        <v>-1</v>
      </c>
      <c r="J299" s="40" t="n">
        <f aca="false">IF(OR(H299="",I299=""),0,H299*I299)</f>
        <v>-3</v>
      </c>
      <c r="K299" s="38" t="s">
        <v>93</v>
      </c>
      <c r="L299" s="38" t="s">
        <v>121</v>
      </c>
      <c r="M299" s="41" t="str">
        <f aca="false">IF(D299="","",IF(E299="Référence inconnue","Référence inconnue",IF(I299="","Type inconnu",IF(AND(IFERROR(INDEX(Articles!$I$5:$I$304,MATCH(D299,Articles!$A$5:$A$304,0)),"Aucun")&lt;&gt;"Aucun",G299=""),"Lot manquant",IF(COUNTIF($N$2:$N$5000,N299)&gt;1,"Doublon ?","")))))</f>
        <v/>
      </c>
      <c r="N299" s="6" t="str">
        <f aca="false">IF(D299="","",B299&amp;"/"&amp;C299&amp;"/"&amp;D299&amp;"/"&amp;G299&amp;"/"&amp;H299&amp;"/"&amp;TEXT(A299,"0"))</f>
        <v>BS-2512-1223/Sortie/FS500//3/46001</v>
      </c>
    </row>
    <row r="300" customFormat="false" ht="15" hidden="false" customHeight="false" outlineLevel="0" collapsed="false">
      <c r="A300" s="37" t="n">
        <v>46002</v>
      </c>
      <c r="B300" s="38" t="s">
        <v>400</v>
      </c>
      <c r="C300" s="38" t="s">
        <v>107</v>
      </c>
      <c r="D300" s="38" t="s">
        <v>92</v>
      </c>
      <c r="E300" s="39" t="str">
        <f aca="false">IF(D300="","",IFERROR(INDEX(Articles!$B$5:$B$304,MATCH(D300,Articles!$A$5:$A$304,0)),"Référence inconnue"))</f>
        <v>Disque à tronçonner Ø125 mm</v>
      </c>
      <c r="F300" s="38" t="s">
        <v>93</v>
      </c>
      <c r="G300" s="38"/>
      <c r="H300" s="38" t="n">
        <v>20</v>
      </c>
      <c r="I300" s="40" t="n">
        <f aca="false">IF(C300="","",IFERROR(INDEX(Listes!$B$3:$B$20,MATCH(C300,Listes!$A$3:$A$20,0)),""))</f>
        <v>-1</v>
      </c>
      <c r="J300" s="40" t="n">
        <f aca="false">IF(OR(H300="",I300=""),0,H300*I300)</f>
        <v>-20</v>
      </c>
      <c r="K300" s="38" t="s">
        <v>93</v>
      </c>
      <c r="L300" s="38" t="s">
        <v>108</v>
      </c>
      <c r="M300" s="41" t="str">
        <f aca="false">IF(D300="","",IF(E300="Référence inconnue","Référence inconnue",IF(I300="","Type inconnu",IF(AND(IFERROR(INDEX(Articles!$I$5:$I$304,MATCH(D300,Articles!$A$5:$A$304,0)),"Aucun")&lt;&gt;"Aucun",G300=""),"Lot manquant",IF(COUNTIF($N$2:$N$5000,N300)&gt;1,"Doublon ?","")))))</f>
        <v/>
      </c>
      <c r="N300" s="6" t="str">
        <f aca="false">IF(D300="","",B300&amp;"/"&amp;C300&amp;"/"&amp;D300&amp;"/"&amp;G300&amp;"/"&amp;H300&amp;"/"&amp;TEXT(A300,"0"))</f>
        <v>TR-2512-024/Transfert sortant/DT125//20/46002</v>
      </c>
    </row>
    <row r="301" customFormat="false" ht="15" hidden="false" customHeight="false" outlineLevel="0" collapsed="false">
      <c r="A301" s="37" t="n">
        <v>46002</v>
      </c>
      <c r="B301" s="38" t="s">
        <v>400</v>
      </c>
      <c r="C301" s="38" t="s">
        <v>110</v>
      </c>
      <c r="D301" s="38" t="s">
        <v>92</v>
      </c>
      <c r="E301" s="39" t="str">
        <f aca="false">IF(D301="","",IFERROR(INDEX(Articles!$B$5:$B$304,MATCH(D301,Articles!$A$5:$A$304,0)),"Référence inconnue"))</f>
        <v>Disque à tronçonner Ø125 mm</v>
      </c>
      <c r="F301" s="38" t="s">
        <v>111</v>
      </c>
      <c r="G301" s="38"/>
      <c r="H301" s="38" t="n">
        <v>20</v>
      </c>
      <c r="I301" s="40" t="n">
        <f aca="false">IF(C301="","",IFERROR(INDEX(Listes!$B$3:$B$20,MATCH(C301,Listes!$A$3:$A$20,0)),""))</f>
        <v>1</v>
      </c>
      <c r="J301" s="40" t="n">
        <f aca="false">IF(OR(H301="",I301=""),0,H301*I301)</f>
        <v>20</v>
      </c>
      <c r="K301" s="38" t="s">
        <v>93</v>
      </c>
      <c r="L301" s="38" t="s">
        <v>108</v>
      </c>
      <c r="M301" s="41" t="str">
        <f aca="false">IF(D301="","",IF(E301="Référence inconnue","Référence inconnue",IF(I301="","Type inconnu",IF(AND(IFERROR(INDEX(Articles!$I$5:$I$304,MATCH(D301,Articles!$A$5:$A$304,0)),"Aucun")&lt;&gt;"Aucun",G301=""),"Lot manquant",IF(COUNTIF($N$2:$N$5000,N301)&gt;1,"Doublon ?","")))))</f>
        <v/>
      </c>
      <c r="N301" s="6" t="str">
        <f aca="false">IF(D301="","",B301&amp;"/"&amp;C301&amp;"/"&amp;D301&amp;"/"&amp;G301&amp;"/"&amp;H301&amp;"/"&amp;TEXT(A301,"0"))</f>
        <v>TR-2512-024/Transfert entrant/DT125//20/46002</v>
      </c>
    </row>
    <row r="302" customFormat="false" ht="15" hidden="false" customHeight="false" outlineLevel="0" collapsed="false">
      <c r="A302" s="37" t="n">
        <v>46002</v>
      </c>
      <c r="B302" s="38" t="s">
        <v>401</v>
      </c>
      <c r="C302" s="38" t="s">
        <v>113</v>
      </c>
      <c r="D302" s="38" t="s">
        <v>92</v>
      </c>
      <c r="E302" s="39" t="str">
        <f aca="false">IF(D302="","",IFERROR(INDEX(Articles!$B$5:$B$304,MATCH(D302,Articles!$A$5:$A$304,0)),"Référence inconnue"))</f>
        <v>Disque à tronçonner Ø125 mm</v>
      </c>
      <c r="F302" s="38" t="s">
        <v>111</v>
      </c>
      <c r="G302" s="38"/>
      <c r="H302" s="38" t="n">
        <v>5</v>
      </c>
      <c r="I302" s="40" t="n">
        <f aca="false">IF(C302="","",IFERROR(INDEX(Listes!$B$3:$B$20,MATCH(C302,Listes!$A$3:$A$20,0)),""))</f>
        <v>-1</v>
      </c>
      <c r="J302" s="40" t="n">
        <f aca="false">IF(OR(H302="",I302=""),0,H302*I302)</f>
        <v>-5</v>
      </c>
      <c r="K302" s="38" t="s">
        <v>111</v>
      </c>
      <c r="L302" s="38" t="s">
        <v>114</v>
      </c>
      <c r="M302" s="41" t="str">
        <f aca="false">IF(D302="","",IF(E302="Référence inconnue","Référence inconnue",IF(I302="","Type inconnu",IF(AND(IFERROR(INDEX(Articles!$I$5:$I$304,MATCH(D302,Articles!$A$5:$A$304,0)),"Aucun")&lt;&gt;"Aucun",G302=""),"Lot manquant",IF(COUNTIF($N$2:$N$5000,N302)&gt;1,"Doublon ?","")))))</f>
        <v/>
      </c>
      <c r="N302" s="6" t="str">
        <f aca="false">IF(D302="","",B302&amp;"/"&amp;C302&amp;"/"&amp;D302&amp;"/"&amp;G302&amp;"/"&amp;H302&amp;"/"&amp;TEXT(A302,"0"))</f>
        <v>BS-2512-1224/Sortie/DT125//5/46002</v>
      </c>
    </row>
    <row r="303" customFormat="false" ht="15" hidden="false" customHeight="false" outlineLevel="0" collapsed="false">
      <c r="A303" s="37" t="n">
        <v>46002</v>
      </c>
      <c r="B303" s="38" t="s">
        <v>402</v>
      </c>
      <c r="C303" s="38" t="s">
        <v>113</v>
      </c>
      <c r="D303" s="38" t="s">
        <v>92</v>
      </c>
      <c r="E303" s="39" t="str">
        <f aca="false">IF(D303="","",IFERROR(INDEX(Articles!$B$5:$B$304,MATCH(D303,Articles!$A$5:$A$304,0)),"Référence inconnue"))</f>
        <v>Disque à tronçonner Ø125 mm</v>
      </c>
      <c r="F303" s="38" t="s">
        <v>111</v>
      </c>
      <c r="G303" s="38"/>
      <c r="H303" s="38" t="n">
        <v>4</v>
      </c>
      <c r="I303" s="40" t="n">
        <f aca="false">IF(C303="","",IFERROR(INDEX(Listes!$B$3:$B$20,MATCH(C303,Listes!$A$3:$A$20,0)),""))</f>
        <v>-1</v>
      </c>
      <c r="J303" s="40" t="n">
        <f aca="false">IF(OR(H303="",I303=""),0,H303*I303)</f>
        <v>-4</v>
      </c>
      <c r="K303" s="38" t="s">
        <v>111</v>
      </c>
      <c r="L303" s="38" t="s">
        <v>114</v>
      </c>
      <c r="M303" s="41" t="str">
        <f aca="false">IF(D303="","",IF(E303="Référence inconnue","Référence inconnue",IF(I303="","Type inconnu",IF(AND(IFERROR(INDEX(Articles!$I$5:$I$304,MATCH(D303,Articles!$A$5:$A$304,0)),"Aucun")&lt;&gt;"Aucun",G303=""),"Lot manquant",IF(COUNTIF($N$2:$N$5000,N303)&gt;1,"Doublon ?","")))))</f>
        <v/>
      </c>
      <c r="N303" s="6" t="str">
        <f aca="false">IF(D303="","",B303&amp;"/"&amp;C303&amp;"/"&amp;D303&amp;"/"&amp;G303&amp;"/"&amp;H303&amp;"/"&amp;TEXT(A303,"0"))</f>
        <v>BS-2512-1225/Sortie/DT125//4/46002</v>
      </c>
    </row>
    <row r="304" customFormat="false" ht="15" hidden="false" customHeight="false" outlineLevel="0" collapsed="false">
      <c r="A304" s="37" t="n">
        <v>46002</v>
      </c>
      <c r="B304" s="38" t="s">
        <v>403</v>
      </c>
      <c r="C304" s="38" t="s">
        <v>113</v>
      </c>
      <c r="D304" s="38" t="s">
        <v>95</v>
      </c>
      <c r="E304" s="39" t="str">
        <f aca="false">IF(D304="","",IFERROR(INDEX(Articles!$B$5:$B$304,MATCH(D304,Articles!$A$5:$A$304,0)),"Référence inconnue"))</f>
        <v>Gants de manutention taille 9</v>
      </c>
      <c r="F304" s="38" t="s">
        <v>93</v>
      </c>
      <c r="G304" s="38"/>
      <c r="H304" s="38" t="n">
        <v>5</v>
      </c>
      <c r="I304" s="40" t="n">
        <f aca="false">IF(C304="","",IFERROR(INDEX(Listes!$B$3:$B$20,MATCH(C304,Listes!$A$3:$A$20,0)),""))</f>
        <v>-1</v>
      </c>
      <c r="J304" s="40" t="n">
        <f aca="false">IF(OR(H304="",I304=""),0,H304*I304)</f>
        <v>-5</v>
      </c>
      <c r="K304" s="38" t="s">
        <v>93</v>
      </c>
      <c r="L304" s="38" t="s">
        <v>124</v>
      </c>
      <c r="M304" s="41" t="str">
        <f aca="false">IF(D304="","",IF(E304="Référence inconnue","Référence inconnue",IF(I304="","Type inconnu",IF(AND(IFERROR(INDEX(Articles!$I$5:$I$304,MATCH(D304,Articles!$A$5:$A$304,0)),"Aucun")&lt;&gt;"Aucun",G304=""),"Lot manquant",IF(COUNTIF($N$2:$N$5000,N304)&gt;1,"Doublon ?","")))))</f>
        <v/>
      </c>
      <c r="N304" s="6" t="str">
        <f aca="false">IF(D304="","",B304&amp;"/"&amp;C304&amp;"/"&amp;D304&amp;"/"&amp;G304&amp;"/"&amp;H304&amp;"/"&amp;TEXT(A304,"0"))</f>
        <v>BS-2512-1226/Sortie/GA09//5/46002</v>
      </c>
    </row>
    <row r="305" customFormat="false" ht="15" hidden="false" customHeight="false" outlineLevel="0" collapsed="false">
      <c r="A305" s="37" t="n">
        <v>46002</v>
      </c>
      <c r="B305" s="38" t="s">
        <v>404</v>
      </c>
      <c r="C305" s="38" t="s">
        <v>113</v>
      </c>
      <c r="D305" s="38" t="s">
        <v>96</v>
      </c>
      <c r="E305" s="39" t="str">
        <f aca="false">IF(D305="","",IFERROR(INDEX(Articles!$B$5:$B$304,MATCH(D305,Articles!$A$5:$A$304,0)),"Référence inconnue"))</f>
        <v>Film étirable 500 mm</v>
      </c>
      <c r="F305" s="38" t="s">
        <v>93</v>
      </c>
      <c r="G305" s="38"/>
      <c r="H305" s="38" t="n">
        <v>4</v>
      </c>
      <c r="I305" s="40" t="n">
        <f aca="false">IF(C305="","",IFERROR(INDEX(Listes!$B$3:$B$20,MATCH(C305,Listes!$A$3:$A$20,0)),""))</f>
        <v>-1</v>
      </c>
      <c r="J305" s="40" t="n">
        <f aca="false">IF(OR(H305="",I305=""),0,H305*I305)</f>
        <v>-4</v>
      </c>
      <c r="K305" s="38" t="s">
        <v>93</v>
      </c>
      <c r="L305" s="38" t="s">
        <v>121</v>
      </c>
      <c r="M305" s="41" t="str">
        <f aca="false">IF(D305="","",IF(E305="Référence inconnue","Référence inconnue",IF(I305="","Type inconnu",IF(AND(IFERROR(INDEX(Articles!$I$5:$I$304,MATCH(D305,Articles!$A$5:$A$304,0)),"Aucun")&lt;&gt;"Aucun",G305=""),"Lot manquant",IF(COUNTIF($N$2:$N$5000,N305)&gt;1,"Doublon ?","")))))</f>
        <v/>
      </c>
      <c r="N305" s="6" t="str">
        <f aca="false">IF(D305="","",B305&amp;"/"&amp;C305&amp;"/"&amp;D305&amp;"/"&amp;G305&amp;"/"&amp;H305&amp;"/"&amp;TEXT(A305,"0"))</f>
        <v>BS-2512-1227/Sortie/FS500//4/46002</v>
      </c>
    </row>
    <row r="306" customFormat="false" ht="15" hidden="false" customHeight="false" outlineLevel="0" collapsed="false">
      <c r="A306" s="37" t="n">
        <v>46003</v>
      </c>
      <c r="B306" s="38" t="s">
        <v>405</v>
      </c>
      <c r="C306" s="38" t="s">
        <v>113</v>
      </c>
      <c r="D306" s="38" t="s">
        <v>95</v>
      </c>
      <c r="E306" s="39" t="str">
        <f aca="false">IF(D306="","",IFERROR(INDEX(Articles!$B$5:$B$304,MATCH(D306,Articles!$A$5:$A$304,0)),"Référence inconnue"))</f>
        <v>Gants de manutention taille 9</v>
      </c>
      <c r="F306" s="38" t="s">
        <v>93</v>
      </c>
      <c r="G306" s="38"/>
      <c r="H306" s="38" t="n">
        <v>9</v>
      </c>
      <c r="I306" s="40" t="n">
        <f aca="false">IF(C306="","",IFERROR(INDEX(Listes!$B$3:$B$20,MATCH(C306,Listes!$A$3:$A$20,0)),""))</f>
        <v>-1</v>
      </c>
      <c r="J306" s="40" t="n">
        <f aca="false">IF(OR(H306="",I306=""),0,H306*I306)</f>
        <v>-9</v>
      </c>
      <c r="K306" s="38" t="s">
        <v>93</v>
      </c>
      <c r="L306" s="38" t="s">
        <v>114</v>
      </c>
      <c r="M306" s="41" t="str">
        <f aca="false">IF(D306="","",IF(E306="Référence inconnue","Référence inconnue",IF(I306="","Type inconnu",IF(AND(IFERROR(INDEX(Articles!$I$5:$I$304,MATCH(D306,Articles!$A$5:$A$304,0)),"Aucun")&lt;&gt;"Aucun",G306=""),"Lot manquant",IF(COUNTIF($N$2:$N$5000,N306)&gt;1,"Doublon ?","")))))</f>
        <v/>
      </c>
      <c r="N306" s="6" t="str">
        <f aca="false">IF(D306="","",B306&amp;"/"&amp;C306&amp;"/"&amp;D306&amp;"/"&amp;G306&amp;"/"&amp;H306&amp;"/"&amp;TEXT(A306,"0"))</f>
        <v>BS-2512-1228/Sortie/GA09//9/46003</v>
      </c>
    </row>
    <row r="307" customFormat="false" ht="15" hidden="false" customHeight="false" outlineLevel="0" collapsed="false">
      <c r="A307" s="37" t="n">
        <v>46003</v>
      </c>
      <c r="B307" s="38" t="s">
        <v>406</v>
      </c>
      <c r="C307" s="38" t="s">
        <v>113</v>
      </c>
      <c r="D307" s="38" t="s">
        <v>96</v>
      </c>
      <c r="E307" s="39" t="str">
        <f aca="false">IF(D307="","",IFERROR(INDEX(Articles!$B$5:$B$304,MATCH(D307,Articles!$A$5:$A$304,0)),"Référence inconnue"))</f>
        <v>Film étirable 500 mm</v>
      </c>
      <c r="F307" s="38" t="s">
        <v>93</v>
      </c>
      <c r="G307" s="38"/>
      <c r="H307" s="38" t="n">
        <v>7</v>
      </c>
      <c r="I307" s="40" t="n">
        <f aca="false">IF(C307="","",IFERROR(INDEX(Listes!$B$3:$B$20,MATCH(C307,Listes!$A$3:$A$20,0)),""))</f>
        <v>-1</v>
      </c>
      <c r="J307" s="40" t="n">
        <f aca="false">IF(OR(H307="",I307=""),0,H307*I307)</f>
        <v>-7</v>
      </c>
      <c r="K307" s="38" t="s">
        <v>93</v>
      </c>
      <c r="L307" s="38" t="s">
        <v>121</v>
      </c>
      <c r="M307" s="41" t="str">
        <f aca="false">IF(D307="","",IF(E307="Référence inconnue","Référence inconnue",IF(I307="","Type inconnu",IF(AND(IFERROR(INDEX(Articles!$I$5:$I$304,MATCH(D307,Articles!$A$5:$A$304,0)),"Aucun")&lt;&gt;"Aucun",G307=""),"Lot manquant",IF(COUNTIF($N$2:$N$5000,N307)&gt;1,"Doublon ?","")))))</f>
        <v/>
      </c>
      <c r="N307" s="6" t="str">
        <f aca="false">IF(D307="","",B307&amp;"/"&amp;C307&amp;"/"&amp;D307&amp;"/"&amp;G307&amp;"/"&amp;H307&amp;"/"&amp;TEXT(A307,"0"))</f>
        <v>BS-2512-1229/Sortie/FS500//7/46003</v>
      </c>
    </row>
    <row r="308" customFormat="false" ht="15" hidden="false" customHeight="false" outlineLevel="0" collapsed="false">
      <c r="A308" s="37" t="n">
        <v>46003</v>
      </c>
      <c r="B308" s="38" t="s">
        <v>407</v>
      </c>
      <c r="C308" s="38" t="s">
        <v>113</v>
      </c>
      <c r="D308" s="38" t="s">
        <v>97</v>
      </c>
      <c r="E308" s="39" t="str">
        <f aca="false">IF(D308="","",IFERROR(INDEX(Articles!$B$5:$B$304,MATCH(D308,Articles!$A$5:$A$304,0)),"Référence inconnue"))</f>
        <v>Vis H M8x30 (boîte de 100)</v>
      </c>
      <c r="F308" s="38" t="s">
        <v>93</v>
      </c>
      <c r="G308" s="38"/>
      <c r="H308" s="38" t="n">
        <v>4</v>
      </c>
      <c r="I308" s="40" t="n">
        <f aca="false">IF(C308="","",IFERROR(INDEX(Listes!$B$3:$B$20,MATCH(C308,Listes!$A$3:$A$20,0)),""))</f>
        <v>-1</v>
      </c>
      <c r="J308" s="40" t="n">
        <f aca="false">IF(OR(H308="",I308=""),0,H308*I308)</f>
        <v>-4</v>
      </c>
      <c r="K308" s="38" t="s">
        <v>93</v>
      </c>
      <c r="L308" s="38" t="s">
        <v>114</v>
      </c>
      <c r="M308" s="41" t="str">
        <f aca="false">IF(D308="","",IF(E308="Référence inconnue","Référence inconnue",IF(I308="","Type inconnu",IF(AND(IFERROR(INDEX(Articles!$I$5:$I$304,MATCH(D308,Articles!$A$5:$A$304,0)),"Aucun")&lt;&gt;"Aucun",G308=""),"Lot manquant",IF(COUNTIF($N$2:$N$5000,N308)&gt;1,"Doublon ?","")))))</f>
        <v/>
      </c>
      <c r="N308" s="6" t="str">
        <f aca="false">IF(D308="","",B308&amp;"/"&amp;C308&amp;"/"&amp;D308&amp;"/"&amp;G308&amp;"/"&amp;H308&amp;"/"&amp;TEXT(A308,"0"))</f>
        <v>BS-2512-1230/Sortie/BO830//4/46003</v>
      </c>
    </row>
    <row r="309" customFormat="false" ht="15" hidden="false" customHeight="false" outlineLevel="0" collapsed="false">
      <c r="A309" s="37" t="n">
        <v>46006</v>
      </c>
      <c r="B309" s="38" t="s">
        <v>408</v>
      </c>
      <c r="C309" s="38" t="s">
        <v>140</v>
      </c>
      <c r="D309" s="38" t="s">
        <v>96</v>
      </c>
      <c r="E309" s="39" t="str">
        <f aca="false">IF(D309="","",IFERROR(INDEX(Articles!$B$5:$B$304,MATCH(D309,Articles!$A$5:$A$304,0)),"Référence inconnue"))</f>
        <v>Film étirable 500 mm</v>
      </c>
      <c r="F309" s="38" t="s">
        <v>93</v>
      </c>
      <c r="G309" s="38"/>
      <c r="H309" s="38" t="n">
        <v>50</v>
      </c>
      <c r="I309" s="40" t="n">
        <f aca="false">IF(C309="","",IFERROR(INDEX(Listes!$B$3:$B$20,MATCH(C309,Listes!$A$3:$A$20,0)),""))</f>
        <v>1</v>
      </c>
      <c r="J309" s="40" t="n">
        <f aca="false">IF(OR(H309="",I309=""),0,H309*I309)</f>
        <v>50</v>
      </c>
      <c r="K309" s="38" t="s">
        <v>93</v>
      </c>
      <c r="L309" s="38" t="s">
        <v>409</v>
      </c>
      <c r="M309" s="41" t="str">
        <f aca="false">IF(D309="","",IF(E309="Référence inconnue","Référence inconnue",IF(I309="","Type inconnu",IF(AND(IFERROR(INDEX(Articles!$I$5:$I$304,MATCH(D309,Articles!$A$5:$A$304,0)),"Aucun")&lt;&gt;"Aucun",G309=""),"Lot manquant",IF(COUNTIF($N$2:$N$5000,N309)&gt;1,"Doublon ?","")))))</f>
        <v/>
      </c>
      <c r="N309" s="6" t="str">
        <f aca="false">IF(D309="","",B309&amp;"/"&amp;C309&amp;"/"&amp;D309&amp;"/"&amp;G309&amp;"/"&amp;H309&amp;"/"&amp;TEXT(A309,"0"))</f>
        <v>BR-2512-018/Réception/FS500//50/46006</v>
      </c>
    </row>
    <row r="310" customFormat="false" ht="15" hidden="false" customHeight="false" outlineLevel="0" collapsed="false">
      <c r="A310" s="37" t="n">
        <v>46006</v>
      </c>
      <c r="B310" s="38" t="s">
        <v>410</v>
      </c>
      <c r="C310" s="38" t="s">
        <v>113</v>
      </c>
      <c r="D310" s="38" t="s">
        <v>92</v>
      </c>
      <c r="E310" s="39" t="str">
        <f aca="false">IF(D310="","",IFERROR(INDEX(Articles!$B$5:$B$304,MATCH(D310,Articles!$A$5:$A$304,0)),"Référence inconnue"))</f>
        <v>Disque à tronçonner Ø125 mm</v>
      </c>
      <c r="F310" s="38" t="s">
        <v>111</v>
      </c>
      <c r="G310" s="38"/>
      <c r="H310" s="38" t="n">
        <v>6</v>
      </c>
      <c r="I310" s="40" t="n">
        <f aca="false">IF(C310="","",IFERROR(INDEX(Listes!$B$3:$B$20,MATCH(C310,Listes!$A$3:$A$20,0)),""))</f>
        <v>-1</v>
      </c>
      <c r="J310" s="40" t="n">
        <f aca="false">IF(OR(H310="",I310=""),0,H310*I310)</f>
        <v>-6</v>
      </c>
      <c r="K310" s="38" t="s">
        <v>111</v>
      </c>
      <c r="L310" s="38" t="s">
        <v>114</v>
      </c>
      <c r="M310" s="41" t="str">
        <f aca="false">IF(D310="","",IF(E310="Référence inconnue","Référence inconnue",IF(I310="","Type inconnu",IF(AND(IFERROR(INDEX(Articles!$I$5:$I$304,MATCH(D310,Articles!$A$5:$A$304,0)),"Aucun")&lt;&gt;"Aucun",G310=""),"Lot manquant",IF(COUNTIF($N$2:$N$5000,N310)&gt;1,"Doublon ?","")))))</f>
        <v/>
      </c>
      <c r="N310" s="6" t="str">
        <f aca="false">IF(D310="","",B310&amp;"/"&amp;C310&amp;"/"&amp;D310&amp;"/"&amp;G310&amp;"/"&amp;H310&amp;"/"&amp;TEXT(A310,"0"))</f>
        <v>BS-2512-1231/Sortie/DT125//6/46006</v>
      </c>
    </row>
    <row r="311" customFormat="false" ht="15" hidden="false" customHeight="false" outlineLevel="0" collapsed="false">
      <c r="A311" s="37" t="n">
        <v>46006</v>
      </c>
      <c r="B311" s="38" t="s">
        <v>411</v>
      </c>
      <c r="C311" s="38" t="s">
        <v>113</v>
      </c>
      <c r="D311" s="38" t="s">
        <v>92</v>
      </c>
      <c r="E311" s="39" t="str">
        <f aca="false">IF(D311="","",IFERROR(INDEX(Articles!$B$5:$B$304,MATCH(D311,Articles!$A$5:$A$304,0)),"Référence inconnue"))</f>
        <v>Disque à tronçonner Ø125 mm</v>
      </c>
      <c r="F311" s="38" t="s">
        <v>111</v>
      </c>
      <c r="G311" s="38"/>
      <c r="H311" s="38" t="n">
        <v>4</v>
      </c>
      <c r="I311" s="40" t="n">
        <f aca="false">IF(C311="","",IFERROR(INDEX(Listes!$B$3:$B$20,MATCH(C311,Listes!$A$3:$A$20,0)),""))</f>
        <v>-1</v>
      </c>
      <c r="J311" s="40" t="n">
        <f aca="false">IF(OR(H311="",I311=""),0,H311*I311)</f>
        <v>-4</v>
      </c>
      <c r="K311" s="38" t="s">
        <v>111</v>
      </c>
      <c r="L311" s="38" t="s">
        <v>114</v>
      </c>
      <c r="M311" s="41" t="str">
        <f aca="false">IF(D311="","",IF(E311="Référence inconnue","Référence inconnue",IF(I311="","Type inconnu",IF(AND(IFERROR(INDEX(Articles!$I$5:$I$304,MATCH(D311,Articles!$A$5:$A$304,0)),"Aucun")&lt;&gt;"Aucun",G311=""),"Lot manquant",IF(COUNTIF($N$2:$N$5000,N311)&gt;1,"Doublon ?","")))))</f>
        <v/>
      </c>
      <c r="N311" s="6" t="str">
        <f aca="false">IF(D311="","",B311&amp;"/"&amp;C311&amp;"/"&amp;D311&amp;"/"&amp;G311&amp;"/"&amp;H311&amp;"/"&amp;TEXT(A311,"0"))</f>
        <v>BS-2512-1232/Sortie/DT125//4/46006</v>
      </c>
    </row>
    <row r="312" customFormat="false" ht="15" hidden="false" customHeight="false" outlineLevel="0" collapsed="false">
      <c r="A312" s="37" t="n">
        <v>46006</v>
      </c>
      <c r="B312" s="38" t="s">
        <v>412</v>
      </c>
      <c r="C312" s="38" t="s">
        <v>113</v>
      </c>
      <c r="D312" s="38" t="s">
        <v>95</v>
      </c>
      <c r="E312" s="39" t="str">
        <f aca="false">IF(D312="","",IFERROR(INDEX(Articles!$B$5:$B$304,MATCH(D312,Articles!$A$5:$A$304,0)),"Référence inconnue"))</f>
        <v>Gants de manutention taille 9</v>
      </c>
      <c r="F312" s="38" t="s">
        <v>93</v>
      </c>
      <c r="G312" s="38"/>
      <c r="H312" s="38" t="n">
        <v>5</v>
      </c>
      <c r="I312" s="40" t="n">
        <f aca="false">IF(C312="","",IFERROR(INDEX(Listes!$B$3:$B$20,MATCH(C312,Listes!$A$3:$A$20,0)),""))</f>
        <v>-1</v>
      </c>
      <c r="J312" s="40" t="n">
        <f aca="false">IF(OR(H312="",I312=""),0,H312*I312)</f>
        <v>-5</v>
      </c>
      <c r="K312" s="38" t="s">
        <v>93</v>
      </c>
      <c r="L312" s="38" t="s">
        <v>114</v>
      </c>
      <c r="M312" s="41" t="str">
        <f aca="false">IF(D312="","",IF(E312="Référence inconnue","Référence inconnue",IF(I312="","Type inconnu",IF(AND(IFERROR(INDEX(Articles!$I$5:$I$304,MATCH(D312,Articles!$A$5:$A$304,0)),"Aucun")&lt;&gt;"Aucun",G312=""),"Lot manquant",IF(COUNTIF($N$2:$N$5000,N312)&gt;1,"Doublon ?","")))))</f>
        <v/>
      </c>
      <c r="N312" s="6" t="str">
        <f aca="false">IF(D312="","",B312&amp;"/"&amp;C312&amp;"/"&amp;D312&amp;"/"&amp;G312&amp;"/"&amp;H312&amp;"/"&amp;TEXT(A312,"0"))</f>
        <v>BS-2512-1233/Sortie/GA09//5/46006</v>
      </c>
    </row>
    <row r="313" customFormat="false" ht="15" hidden="false" customHeight="false" outlineLevel="0" collapsed="false">
      <c r="A313" s="37" t="n">
        <v>46006</v>
      </c>
      <c r="B313" s="38" t="s">
        <v>413</v>
      </c>
      <c r="C313" s="38" t="s">
        <v>113</v>
      </c>
      <c r="D313" s="38" t="s">
        <v>96</v>
      </c>
      <c r="E313" s="39" t="str">
        <f aca="false">IF(D313="","",IFERROR(INDEX(Articles!$B$5:$B$304,MATCH(D313,Articles!$A$5:$A$304,0)),"Référence inconnue"))</f>
        <v>Film étirable 500 mm</v>
      </c>
      <c r="F313" s="38" t="s">
        <v>93</v>
      </c>
      <c r="G313" s="38"/>
      <c r="H313" s="38" t="n">
        <v>3</v>
      </c>
      <c r="I313" s="40" t="n">
        <f aca="false">IF(C313="","",IFERROR(INDEX(Listes!$B$3:$B$20,MATCH(C313,Listes!$A$3:$A$20,0)),""))</f>
        <v>-1</v>
      </c>
      <c r="J313" s="40" t="n">
        <f aca="false">IF(OR(H313="",I313=""),0,H313*I313)</f>
        <v>-3</v>
      </c>
      <c r="K313" s="38" t="s">
        <v>93</v>
      </c>
      <c r="L313" s="38" t="s">
        <v>121</v>
      </c>
      <c r="M313" s="41" t="str">
        <f aca="false">IF(D313="","",IF(E313="Référence inconnue","Référence inconnue",IF(I313="","Type inconnu",IF(AND(IFERROR(INDEX(Articles!$I$5:$I$304,MATCH(D313,Articles!$A$5:$A$304,0)),"Aucun")&lt;&gt;"Aucun",G313=""),"Lot manquant",IF(COUNTIF($N$2:$N$5000,N313)&gt;1,"Doublon ?","")))))</f>
        <v/>
      </c>
      <c r="N313" s="6" t="str">
        <f aca="false">IF(D313="","",B313&amp;"/"&amp;C313&amp;"/"&amp;D313&amp;"/"&amp;G313&amp;"/"&amp;H313&amp;"/"&amp;TEXT(A313,"0"))</f>
        <v>BS-2512-1234/Sortie/FS500//3/46006</v>
      </c>
    </row>
    <row r="314" customFormat="false" ht="15" hidden="false" customHeight="false" outlineLevel="0" collapsed="false">
      <c r="A314" s="37" t="n">
        <v>46006</v>
      </c>
      <c r="B314" s="38" t="s">
        <v>414</v>
      </c>
      <c r="C314" s="38" t="s">
        <v>113</v>
      </c>
      <c r="D314" s="38" t="s">
        <v>105</v>
      </c>
      <c r="E314" s="39" t="str">
        <f aca="false">IF(D314="","",IFERROR(INDEX(Articles!$B$5:$B$304,MATCH(D314,Articles!$A$5:$A$304,0)),"Référence inconnue"))</f>
        <v>Élingue textile 2 t, 2 m</v>
      </c>
      <c r="F314" s="38" t="s">
        <v>93</v>
      </c>
      <c r="G314" s="38"/>
      <c r="H314" s="38" t="n">
        <v>2</v>
      </c>
      <c r="I314" s="40" t="n">
        <f aca="false">IF(C314="","",IFERROR(INDEX(Listes!$B$3:$B$20,MATCH(C314,Listes!$A$3:$A$20,0)),""))</f>
        <v>-1</v>
      </c>
      <c r="J314" s="40" t="n">
        <f aca="false">IF(OR(H314="",I314=""),0,H314*I314)</f>
        <v>-2</v>
      </c>
      <c r="K314" s="38" t="s">
        <v>93</v>
      </c>
      <c r="L314" s="38" t="s">
        <v>124</v>
      </c>
      <c r="M314" s="41" t="str">
        <f aca="false">IF(D314="","",IF(E314="Référence inconnue","Référence inconnue",IF(I314="","Type inconnu",IF(AND(IFERROR(INDEX(Articles!$I$5:$I$304,MATCH(D314,Articles!$A$5:$A$304,0)),"Aucun")&lt;&gt;"Aucun",G314=""),"Lot manquant",IF(COUNTIF($N$2:$N$5000,N314)&gt;1,"Doublon ?","")))))</f>
        <v/>
      </c>
      <c r="N314" s="6" t="str">
        <f aca="false">IF(D314="","",B314&amp;"/"&amp;C314&amp;"/"&amp;D314&amp;"/"&amp;G314&amp;"/"&amp;H314&amp;"/"&amp;TEXT(A314,"0"))</f>
        <v>BS-2512-1235/Sortie/EL2T//2/46006</v>
      </c>
    </row>
    <row r="315" customFormat="false" ht="15" hidden="false" customHeight="false" outlineLevel="0" collapsed="false">
      <c r="A315" s="37" t="n">
        <v>46007</v>
      </c>
      <c r="B315" s="38" t="s">
        <v>415</v>
      </c>
      <c r="C315" s="38" t="s">
        <v>140</v>
      </c>
      <c r="D315" s="38" t="s">
        <v>99</v>
      </c>
      <c r="E315" s="39" t="str">
        <f aca="false">IF(D315="","",IFERROR(INDEX(Articles!$B$5:$B$304,MATCH(D315,Articles!$A$5:$A$304,0)),"Référence inconnue"))</f>
        <v>Fil MIG Ø1 mm (bobine 15 kg)</v>
      </c>
      <c r="F315" s="38" t="s">
        <v>93</v>
      </c>
      <c r="G315" s="38" t="s">
        <v>416</v>
      </c>
      <c r="H315" s="38" t="n">
        <v>5</v>
      </c>
      <c r="I315" s="40" t="n">
        <f aca="false">IF(C315="","",IFERROR(INDEX(Listes!$B$3:$B$20,MATCH(C315,Listes!$A$3:$A$20,0)),""))</f>
        <v>1</v>
      </c>
      <c r="J315" s="40" t="n">
        <f aca="false">IF(OR(H315="",I315=""),0,H315*I315)</f>
        <v>5</v>
      </c>
      <c r="K315" s="38" t="s">
        <v>93</v>
      </c>
      <c r="L315" s="38" t="s">
        <v>417</v>
      </c>
      <c r="M315" s="41" t="str">
        <f aca="false">IF(D315="","",IF(E315="Référence inconnue","Référence inconnue",IF(I315="","Type inconnu",IF(AND(IFERROR(INDEX(Articles!$I$5:$I$304,MATCH(D315,Articles!$A$5:$A$304,0)),"Aucun")&lt;&gt;"Aucun",G315=""),"Lot manquant",IF(COUNTIF($N$2:$N$5000,N315)&gt;1,"Doublon ?","")))))</f>
        <v/>
      </c>
      <c r="N315" s="6" t="str">
        <f aca="false">IF(D315="","",B315&amp;"/"&amp;C315&amp;"/"&amp;D315&amp;"/"&amp;G315&amp;"/"&amp;H315&amp;"/"&amp;TEXT(A315,"0"))</f>
        <v>BR-2512-019/Réception/FIL10/FIL-2512-02/5/46007</v>
      </c>
    </row>
    <row r="316" customFormat="false" ht="15" hidden="false" customHeight="false" outlineLevel="0" collapsed="false">
      <c r="A316" s="37" t="n">
        <v>46007</v>
      </c>
      <c r="B316" s="38" t="s">
        <v>418</v>
      </c>
      <c r="C316" s="38" t="s">
        <v>140</v>
      </c>
      <c r="D316" s="38" t="s">
        <v>95</v>
      </c>
      <c r="E316" s="39" t="str">
        <f aca="false">IF(D316="","",IFERROR(INDEX(Articles!$B$5:$B$304,MATCH(D316,Articles!$A$5:$A$304,0)),"Référence inconnue"))</f>
        <v>Gants de manutention taille 9</v>
      </c>
      <c r="F316" s="38" t="s">
        <v>93</v>
      </c>
      <c r="G316" s="38"/>
      <c r="H316" s="38" t="n">
        <v>120</v>
      </c>
      <c r="I316" s="40" t="n">
        <f aca="false">IF(C316="","",IFERROR(INDEX(Listes!$B$3:$B$20,MATCH(C316,Listes!$A$3:$A$20,0)),""))</f>
        <v>1</v>
      </c>
      <c r="J316" s="40" t="n">
        <f aca="false">IF(OR(H316="",I316=""),0,H316*I316)</f>
        <v>120</v>
      </c>
      <c r="K316" s="38" t="s">
        <v>93</v>
      </c>
      <c r="L316" s="38" t="s">
        <v>419</v>
      </c>
      <c r="M316" s="41" t="str">
        <f aca="false">IF(D316="","",IF(E316="Référence inconnue","Référence inconnue",IF(I316="","Type inconnu",IF(AND(IFERROR(INDEX(Articles!$I$5:$I$304,MATCH(D316,Articles!$A$5:$A$304,0)),"Aucun")&lt;&gt;"Aucun",G316=""),"Lot manquant",IF(COUNTIF($N$2:$N$5000,N316)&gt;1,"Doublon ?","")))))</f>
        <v/>
      </c>
      <c r="N316" s="6" t="str">
        <f aca="false">IF(D316="","",B316&amp;"/"&amp;C316&amp;"/"&amp;D316&amp;"/"&amp;G316&amp;"/"&amp;H316&amp;"/"&amp;TEXT(A316,"0"))</f>
        <v>BR-2512-020/Réception/GA09//120/46007</v>
      </c>
    </row>
    <row r="317" customFormat="false" ht="15" hidden="false" customHeight="false" outlineLevel="0" collapsed="false">
      <c r="A317" s="37" t="n">
        <v>46007</v>
      </c>
      <c r="B317" s="38" t="s">
        <v>420</v>
      </c>
      <c r="C317" s="38" t="s">
        <v>107</v>
      </c>
      <c r="D317" s="38" t="s">
        <v>92</v>
      </c>
      <c r="E317" s="39" t="str">
        <f aca="false">IF(D317="","",IFERROR(INDEX(Articles!$B$5:$B$304,MATCH(D317,Articles!$A$5:$A$304,0)),"Référence inconnue"))</f>
        <v>Disque à tronçonner Ø125 mm</v>
      </c>
      <c r="F317" s="38" t="s">
        <v>93</v>
      </c>
      <c r="G317" s="38"/>
      <c r="H317" s="38" t="n">
        <v>20</v>
      </c>
      <c r="I317" s="40" t="n">
        <f aca="false">IF(C317="","",IFERROR(INDEX(Listes!$B$3:$B$20,MATCH(C317,Listes!$A$3:$A$20,0)),""))</f>
        <v>-1</v>
      </c>
      <c r="J317" s="40" t="n">
        <f aca="false">IF(OR(H317="",I317=""),0,H317*I317)</f>
        <v>-20</v>
      </c>
      <c r="K317" s="38" t="s">
        <v>93</v>
      </c>
      <c r="L317" s="38" t="s">
        <v>108</v>
      </c>
      <c r="M317" s="41" t="str">
        <f aca="false">IF(D317="","",IF(E317="Référence inconnue","Référence inconnue",IF(I317="","Type inconnu",IF(AND(IFERROR(INDEX(Articles!$I$5:$I$304,MATCH(D317,Articles!$A$5:$A$304,0)),"Aucun")&lt;&gt;"Aucun",G317=""),"Lot manquant",IF(COUNTIF($N$2:$N$5000,N317)&gt;1,"Doublon ?","")))))</f>
        <v/>
      </c>
      <c r="N317" s="6" t="str">
        <f aca="false">IF(D317="","",B317&amp;"/"&amp;C317&amp;"/"&amp;D317&amp;"/"&amp;G317&amp;"/"&amp;H317&amp;"/"&amp;TEXT(A317,"0"))</f>
        <v>TR-2512-025/Transfert sortant/DT125//20/46007</v>
      </c>
    </row>
    <row r="318" customFormat="false" ht="15" hidden="false" customHeight="false" outlineLevel="0" collapsed="false">
      <c r="A318" s="37" t="n">
        <v>46007</v>
      </c>
      <c r="B318" s="38" t="s">
        <v>420</v>
      </c>
      <c r="C318" s="38" t="s">
        <v>110</v>
      </c>
      <c r="D318" s="38" t="s">
        <v>92</v>
      </c>
      <c r="E318" s="39" t="str">
        <f aca="false">IF(D318="","",IFERROR(INDEX(Articles!$B$5:$B$304,MATCH(D318,Articles!$A$5:$A$304,0)),"Référence inconnue"))</f>
        <v>Disque à tronçonner Ø125 mm</v>
      </c>
      <c r="F318" s="38" t="s">
        <v>111</v>
      </c>
      <c r="G318" s="38"/>
      <c r="H318" s="38" t="n">
        <v>20</v>
      </c>
      <c r="I318" s="40" t="n">
        <f aca="false">IF(C318="","",IFERROR(INDEX(Listes!$B$3:$B$20,MATCH(C318,Listes!$A$3:$A$20,0)),""))</f>
        <v>1</v>
      </c>
      <c r="J318" s="40" t="n">
        <f aca="false">IF(OR(H318="",I318=""),0,H318*I318)</f>
        <v>20</v>
      </c>
      <c r="K318" s="38" t="s">
        <v>93</v>
      </c>
      <c r="L318" s="38" t="s">
        <v>108</v>
      </c>
      <c r="M318" s="41" t="str">
        <f aca="false">IF(D318="","",IF(E318="Référence inconnue","Référence inconnue",IF(I318="","Type inconnu",IF(AND(IFERROR(INDEX(Articles!$I$5:$I$304,MATCH(D318,Articles!$A$5:$A$304,0)),"Aucun")&lt;&gt;"Aucun",G318=""),"Lot manquant",IF(COUNTIF($N$2:$N$5000,N318)&gt;1,"Doublon ?","")))))</f>
        <v/>
      </c>
      <c r="N318" s="6" t="str">
        <f aca="false">IF(D318="","",B318&amp;"/"&amp;C318&amp;"/"&amp;D318&amp;"/"&amp;G318&amp;"/"&amp;H318&amp;"/"&amp;TEXT(A318,"0"))</f>
        <v>TR-2512-025/Transfert entrant/DT125//20/46007</v>
      </c>
    </row>
    <row r="319" customFormat="false" ht="15" hidden="false" customHeight="false" outlineLevel="0" collapsed="false">
      <c r="A319" s="37" t="n">
        <v>46007</v>
      </c>
      <c r="B319" s="38" t="s">
        <v>421</v>
      </c>
      <c r="C319" s="38" t="s">
        <v>113</v>
      </c>
      <c r="D319" s="38" t="s">
        <v>95</v>
      </c>
      <c r="E319" s="39" t="str">
        <f aca="false">IF(D319="","",IFERROR(INDEX(Articles!$B$5:$B$304,MATCH(D319,Articles!$A$5:$A$304,0)),"Référence inconnue"))</f>
        <v>Gants de manutention taille 9</v>
      </c>
      <c r="F319" s="38" t="s">
        <v>93</v>
      </c>
      <c r="G319" s="38"/>
      <c r="H319" s="38" t="n">
        <v>4</v>
      </c>
      <c r="I319" s="40" t="n">
        <f aca="false">IF(C319="","",IFERROR(INDEX(Listes!$B$3:$B$20,MATCH(C319,Listes!$A$3:$A$20,0)),""))</f>
        <v>-1</v>
      </c>
      <c r="J319" s="40" t="n">
        <f aca="false">IF(OR(H319="",I319=""),0,H319*I319)</f>
        <v>-4</v>
      </c>
      <c r="K319" s="38" t="s">
        <v>93</v>
      </c>
      <c r="L319" s="38" t="s">
        <v>114</v>
      </c>
      <c r="M319" s="41" t="str">
        <f aca="false">IF(D319="","",IF(E319="Référence inconnue","Référence inconnue",IF(I319="","Type inconnu",IF(AND(IFERROR(INDEX(Articles!$I$5:$I$304,MATCH(D319,Articles!$A$5:$A$304,0)),"Aucun")&lt;&gt;"Aucun",G319=""),"Lot manquant",IF(COUNTIF($N$2:$N$5000,N319)&gt;1,"Doublon ?","")))))</f>
        <v/>
      </c>
      <c r="N319" s="6" t="str">
        <f aca="false">IF(D319="","",B319&amp;"/"&amp;C319&amp;"/"&amp;D319&amp;"/"&amp;G319&amp;"/"&amp;H319&amp;"/"&amp;TEXT(A319,"0"))</f>
        <v>BS-2512-1236/Sortie/GA09//4/46007</v>
      </c>
    </row>
    <row r="320" customFormat="false" ht="15" hidden="false" customHeight="false" outlineLevel="0" collapsed="false">
      <c r="A320" s="37" t="n">
        <v>46007</v>
      </c>
      <c r="B320" s="38" t="s">
        <v>422</v>
      </c>
      <c r="C320" s="38" t="s">
        <v>113</v>
      </c>
      <c r="D320" s="38" t="s">
        <v>96</v>
      </c>
      <c r="E320" s="39" t="str">
        <f aca="false">IF(D320="","",IFERROR(INDEX(Articles!$B$5:$B$304,MATCH(D320,Articles!$A$5:$A$304,0)),"Référence inconnue"))</f>
        <v>Film étirable 500 mm</v>
      </c>
      <c r="F320" s="38" t="s">
        <v>93</v>
      </c>
      <c r="G320" s="38"/>
      <c r="H320" s="38" t="n">
        <v>7</v>
      </c>
      <c r="I320" s="40" t="n">
        <f aca="false">IF(C320="","",IFERROR(INDEX(Listes!$B$3:$B$20,MATCH(C320,Listes!$A$3:$A$20,0)),""))</f>
        <v>-1</v>
      </c>
      <c r="J320" s="40" t="n">
        <f aca="false">IF(OR(H320="",I320=""),0,H320*I320)</f>
        <v>-7</v>
      </c>
      <c r="K320" s="38" t="s">
        <v>93</v>
      </c>
      <c r="L320" s="38" t="s">
        <v>121</v>
      </c>
      <c r="M320" s="41" t="str">
        <f aca="false">IF(D320="","",IF(E320="Référence inconnue","Référence inconnue",IF(I320="","Type inconnu",IF(AND(IFERROR(INDEX(Articles!$I$5:$I$304,MATCH(D320,Articles!$A$5:$A$304,0)),"Aucun")&lt;&gt;"Aucun",G320=""),"Lot manquant",IF(COUNTIF($N$2:$N$5000,N320)&gt;1,"Doublon ?","")))))</f>
        <v/>
      </c>
      <c r="N320" s="6" t="str">
        <f aca="false">IF(D320="","",B320&amp;"/"&amp;C320&amp;"/"&amp;D320&amp;"/"&amp;G320&amp;"/"&amp;H320&amp;"/"&amp;TEXT(A320,"0"))</f>
        <v>BS-2512-1237/Sortie/FS500//7/46007</v>
      </c>
    </row>
    <row r="321" customFormat="false" ht="15" hidden="false" customHeight="false" outlineLevel="0" collapsed="false">
      <c r="A321" s="37" t="n">
        <v>46007</v>
      </c>
      <c r="B321" s="38" t="s">
        <v>423</v>
      </c>
      <c r="C321" s="38" t="s">
        <v>113</v>
      </c>
      <c r="D321" s="38" t="s">
        <v>105</v>
      </c>
      <c r="E321" s="39" t="str">
        <f aca="false">IF(D321="","",IFERROR(INDEX(Articles!$B$5:$B$304,MATCH(D321,Articles!$A$5:$A$304,0)),"Référence inconnue"))</f>
        <v>Élingue textile 2 t, 2 m</v>
      </c>
      <c r="F321" s="38" t="s">
        <v>93</v>
      </c>
      <c r="G321" s="38"/>
      <c r="H321" s="38" t="n">
        <v>2</v>
      </c>
      <c r="I321" s="40" t="n">
        <f aca="false">IF(C321="","",IFERROR(INDEX(Listes!$B$3:$B$20,MATCH(C321,Listes!$A$3:$A$20,0)),""))</f>
        <v>-1</v>
      </c>
      <c r="J321" s="40" t="n">
        <f aca="false">IF(OR(H321="",I321=""),0,H321*I321)</f>
        <v>-2</v>
      </c>
      <c r="K321" s="38" t="s">
        <v>93</v>
      </c>
      <c r="L321" s="38" t="s">
        <v>124</v>
      </c>
      <c r="M321" s="41" t="str">
        <f aca="false">IF(D321="","",IF(E321="Référence inconnue","Référence inconnue",IF(I321="","Type inconnu",IF(AND(IFERROR(INDEX(Articles!$I$5:$I$304,MATCH(D321,Articles!$A$5:$A$304,0)),"Aucun")&lt;&gt;"Aucun",G321=""),"Lot manquant",IF(COUNTIF($N$2:$N$5000,N321)&gt;1,"Doublon ?","")))))</f>
        <v/>
      </c>
      <c r="N321" s="6" t="str">
        <f aca="false">IF(D321="","",B321&amp;"/"&amp;C321&amp;"/"&amp;D321&amp;"/"&amp;G321&amp;"/"&amp;H321&amp;"/"&amp;TEXT(A321,"0"))</f>
        <v>BS-2512-1238/Sortie/EL2T//2/46007</v>
      </c>
    </row>
    <row r="322" customFormat="false" ht="15" hidden="false" customHeight="false" outlineLevel="0" collapsed="false">
      <c r="A322" s="37" t="n">
        <v>46008</v>
      </c>
      <c r="B322" s="38" t="s">
        <v>424</v>
      </c>
      <c r="C322" s="38" t="s">
        <v>113</v>
      </c>
      <c r="D322" s="38" t="s">
        <v>95</v>
      </c>
      <c r="E322" s="39" t="str">
        <f aca="false">IF(D322="","",IFERROR(INDEX(Articles!$B$5:$B$304,MATCH(D322,Articles!$A$5:$A$304,0)),"Référence inconnue"))</f>
        <v>Gants de manutention taille 9</v>
      </c>
      <c r="F322" s="38" t="s">
        <v>93</v>
      </c>
      <c r="G322" s="38"/>
      <c r="H322" s="38" t="n">
        <v>7</v>
      </c>
      <c r="I322" s="40" t="n">
        <f aca="false">IF(C322="","",IFERROR(INDEX(Listes!$B$3:$B$20,MATCH(C322,Listes!$A$3:$A$20,0)),""))</f>
        <v>-1</v>
      </c>
      <c r="J322" s="40" t="n">
        <f aca="false">IF(OR(H322="",I322=""),0,H322*I322)</f>
        <v>-7</v>
      </c>
      <c r="K322" s="38" t="s">
        <v>93</v>
      </c>
      <c r="L322" s="38" t="s">
        <v>114</v>
      </c>
      <c r="M322" s="41" t="str">
        <f aca="false">IF(D322="","",IF(E322="Référence inconnue","Référence inconnue",IF(I322="","Type inconnu",IF(AND(IFERROR(INDEX(Articles!$I$5:$I$304,MATCH(D322,Articles!$A$5:$A$304,0)),"Aucun")&lt;&gt;"Aucun",G322=""),"Lot manquant",IF(COUNTIF($N$2:$N$5000,N322)&gt;1,"Doublon ?","")))))</f>
        <v/>
      </c>
      <c r="N322" s="6" t="str">
        <f aca="false">IF(D322="","",B322&amp;"/"&amp;C322&amp;"/"&amp;D322&amp;"/"&amp;G322&amp;"/"&amp;H322&amp;"/"&amp;TEXT(A322,"0"))</f>
        <v>BS-2512-1239/Sortie/GA09//7/46008</v>
      </c>
    </row>
    <row r="323" customFormat="false" ht="15" hidden="false" customHeight="false" outlineLevel="0" collapsed="false">
      <c r="A323" s="37" t="n">
        <v>46008</v>
      </c>
      <c r="B323" s="38" t="s">
        <v>425</v>
      </c>
      <c r="C323" s="38" t="s">
        <v>113</v>
      </c>
      <c r="D323" s="38" t="s">
        <v>96</v>
      </c>
      <c r="E323" s="39" t="str">
        <f aca="false">IF(D323="","",IFERROR(INDEX(Articles!$B$5:$B$304,MATCH(D323,Articles!$A$5:$A$304,0)),"Référence inconnue"))</f>
        <v>Film étirable 500 mm</v>
      </c>
      <c r="F323" s="38" t="s">
        <v>93</v>
      </c>
      <c r="G323" s="38"/>
      <c r="H323" s="38" t="n">
        <v>5</v>
      </c>
      <c r="I323" s="40" t="n">
        <f aca="false">IF(C323="","",IFERROR(INDEX(Listes!$B$3:$B$20,MATCH(C323,Listes!$A$3:$A$20,0)),""))</f>
        <v>-1</v>
      </c>
      <c r="J323" s="40" t="n">
        <f aca="false">IF(OR(H323="",I323=""),0,H323*I323)</f>
        <v>-5</v>
      </c>
      <c r="K323" s="38" t="s">
        <v>93</v>
      </c>
      <c r="L323" s="38" t="s">
        <v>121</v>
      </c>
      <c r="M323" s="41" t="str">
        <f aca="false">IF(D323="","",IF(E323="Référence inconnue","Référence inconnue",IF(I323="","Type inconnu",IF(AND(IFERROR(INDEX(Articles!$I$5:$I$304,MATCH(D323,Articles!$A$5:$A$304,0)),"Aucun")&lt;&gt;"Aucun",G323=""),"Lot manquant",IF(COUNTIF($N$2:$N$5000,N323)&gt;1,"Doublon ?","")))))</f>
        <v/>
      </c>
      <c r="N323" s="6" t="str">
        <f aca="false">IF(D323="","",B323&amp;"/"&amp;C323&amp;"/"&amp;D323&amp;"/"&amp;G323&amp;"/"&amp;H323&amp;"/"&amp;TEXT(A323,"0"))</f>
        <v>BS-2512-1240/Sortie/FS500//5/46008</v>
      </c>
    </row>
    <row r="324" customFormat="false" ht="15" hidden="false" customHeight="false" outlineLevel="0" collapsed="false">
      <c r="A324" s="37" t="n">
        <v>46009</v>
      </c>
      <c r="B324" s="38" t="s">
        <v>426</v>
      </c>
      <c r="C324" s="38" t="s">
        <v>140</v>
      </c>
      <c r="D324" s="38" t="s">
        <v>92</v>
      </c>
      <c r="E324" s="39" t="str">
        <f aca="false">IF(D324="","",IFERROR(INDEX(Articles!$B$5:$B$304,MATCH(D324,Articles!$A$5:$A$304,0)),"Référence inconnue"))</f>
        <v>Disque à tronçonner Ø125 mm</v>
      </c>
      <c r="F324" s="38" t="s">
        <v>93</v>
      </c>
      <c r="G324" s="38"/>
      <c r="H324" s="38" t="n">
        <v>140</v>
      </c>
      <c r="I324" s="40" t="n">
        <f aca="false">IF(C324="","",IFERROR(INDEX(Listes!$B$3:$B$20,MATCH(C324,Listes!$A$3:$A$20,0)),""))</f>
        <v>1</v>
      </c>
      <c r="J324" s="40" t="n">
        <f aca="false">IF(OR(H324="",I324=""),0,H324*I324)</f>
        <v>140</v>
      </c>
      <c r="K324" s="38" t="s">
        <v>93</v>
      </c>
      <c r="L324" s="38" t="s">
        <v>427</v>
      </c>
      <c r="M324" s="41" t="str">
        <f aca="false">IF(D324="","",IF(E324="Référence inconnue","Référence inconnue",IF(I324="","Type inconnu",IF(AND(IFERROR(INDEX(Articles!$I$5:$I$304,MATCH(D324,Articles!$A$5:$A$304,0)),"Aucun")&lt;&gt;"Aucun",G324=""),"Lot manquant",IF(COUNTIF($N$2:$N$5000,N324)&gt;1,"Doublon ?","")))))</f>
        <v/>
      </c>
      <c r="N324" s="6" t="str">
        <f aca="false">IF(D324="","",B324&amp;"/"&amp;C324&amp;"/"&amp;D324&amp;"/"&amp;G324&amp;"/"&amp;H324&amp;"/"&amp;TEXT(A324,"0"))</f>
        <v>BR-2512-021/Réception/DT125//140/46009</v>
      </c>
    </row>
    <row r="325" customFormat="false" ht="15" hidden="false" customHeight="false" outlineLevel="0" collapsed="false">
      <c r="A325" s="37" t="n">
        <v>46009</v>
      </c>
      <c r="B325" s="38" t="s">
        <v>428</v>
      </c>
      <c r="C325" s="38" t="s">
        <v>113</v>
      </c>
      <c r="D325" s="38" t="s">
        <v>92</v>
      </c>
      <c r="E325" s="39" t="str">
        <f aca="false">IF(D325="","",IFERROR(INDEX(Articles!$B$5:$B$304,MATCH(D325,Articles!$A$5:$A$304,0)),"Référence inconnue"))</f>
        <v>Disque à tronçonner Ø125 mm</v>
      </c>
      <c r="F325" s="38" t="s">
        <v>111</v>
      </c>
      <c r="G325" s="38"/>
      <c r="H325" s="38" t="n">
        <v>10</v>
      </c>
      <c r="I325" s="40" t="n">
        <f aca="false">IF(C325="","",IFERROR(INDEX(Listes!$B$3:$B$20,MATCH(C325,Listes!$A$3:$A$20,0)),""))</f>
        <v>-1</v>
      </c>
      <c r="J325" s="40" t="n">
        <f aca="false">IF(OR(H325="",I325=""),0,H325*I325)</f>
        <v>-10</v>
      </c>
      <c r="K325" s="38" t="s">
        <v>111</v>
      </c>
      <c r="L325" s="38" t="s">
        <v>114</v>
      </c>
      <c r="M325" s="41" t="str">
        <f aca="false">IF(D325="","",IF(E325="Référence inconnue","Référence inconnue",IF(I325="","Type inconnu",IF(AND(IFERROR(INDEX(Articles!$I$5:$I$304,MATCH(D325,Articles!$A$5:$A$304,0)),"Aucun")&lt;&gt;"Aucun",G325=""),"Lot manquant",IF(COUNTIF($N$2:$N$5000,N325)&gt;1,"Doublon ?","")))))</f>
        <v/>
      </c>
      <c r="N325" s="6" t="str">
        <f aca="false">IF(D325="","",B325&amp;"/"&amp;C325&amp;"/"&amp;D325&amp;"/"&amp;G325&amp;"/"&amp;H325&amp;"/"&amp;TEXT(A325,"0"))</f>
        <v>BS-2512-1241/Sortie/DT125//10/46009</v>
      </c>
    </row>
    <row r="326" customFormat="false" ht="15" hidden="false" customHeight="false" outlineLevel="0" collapsed="false">
      <c r="A326" s="37" t="n">
        <v>46009</v>
      </c>
      <c r="B326" s="38" t="s">
        <v>429</v>
      </c>
      <c r="C326" s="38" t="s">
        <v>113</v>
      </c>
      <c r="D326" s="38" t="s">
        <v>95</v>
      </c>
      <c r="E326" s="39" t="str">
        <f aca="false">IF(D326="","",IFERROR(INDEX(Articles!$B$5:$B$304,MATCH(D326,Articles!$A$5:$A$304,0)),"Référence inconnue"))</f>
        <v>Gants de manutention taille 9</v>
      </c>
      <c r="F326" s="38" t="s">
        <v>93</v>
      </c>
      <c r="G326" s="38"/>
      <c r="H326" s="38" t="n">
        <v>6</v>
      </c>
      <c r="I326" s="40" t="n">
        <f aca="false">IF(C326="","",IFERROR(INDEX(Listes!$B$3:$B$20,MATCH(C326,Listes!$A$3:$A$20,0)),""))</f>
        <v>-1</v>
      </c>
      <c r="J326" s="40" t="n">
        <f aca="false">IF(OR(H326="",I326=""),0,H326*I326)</f>
        <v>-6</v>
      </c>
      <c r="K326" s="38" t="s">
        <v>93</v>
      </c>
      <c r="L326" s="38" t="s">
        <v>114</v>
      </c>
      <c r="M326" s="41" t="str">
        <f aca="false">IF(D326="","",IF(E326="Référence inconnue","Référence inconnue",IF(I326="","Type inconnu",IF(AND(IFERROR(INDEX(Articles!$I$5:$I$304,MATCH(D326,Articles!$A$5:$A$304,0)),"Aucun")&lt;&gt;"Aucun",G326=""),"Lot manquant",IF(COUNTIF($N$2:$N$5000,N326)&gt;1,"Doublon ?","")))))</f>
        <v/>
      </c>
      <c r="N326" s="6" t="str">
        <f aca="false">IF(D326="","",B326&amp;"/"&amp;C326&amp;"/"&amp;D326&amp;"/"&amp;G326&amp;"/"&amp;H326&amp;"/"&amp;TEXT(A326,"0"))</f>
        <v>BS-2512-1242/Sortie/GA09//6/46009</v>
      </c>
    </row>
    <row r="327" customFormat="false" ht="15" hidden="false" customHeight="false" outlineLevel="0" collapsed="false">
      <c r="A327" s="37" t="n">
        <v>46009</v>
      </c>
      <c r="B327" s="38" t="s">
        <v>430</v>
      </c>
      <c r="C327" s="38" t="s">
        <v>113</v>
      </c>
      <c r="D327" s="38" t="s">
        <v>96</v>
      </c>
      <c r="E327" s="39" t="str">
        <f aca="false">IF(D327="","",IFERROR(INDEX(Articles!$B$5:$B$304,MATCH(D327,Articles!$A$5:$A$304,0)),"Référence inconnue"))</f>
        <v>Film étirable 500 mm</v>
      </c>
      <c r="F327" s="38" t="s">
        <v>93</v>
      </c>
      <c r="G327" s="38"/>
      <c r="H327" s="38" t="n">
        <v>5</v>
      </c>
      <c r="I327" s="40" t="n">
        <f aca="false">IF(C327="","",IFERROR(INDEX(Listes!$B$3:$B$20,MATCH(C327,Listes!$A$3:$A$20,0)),""))</f>
        <v>-1</v>
      </c>
      <c r="J327" s="40" t="n">
        <f aca="false">IF(OR(H327="",I327=""),0,H327*I327)</f>
        <v>-5</v>
      </c>
      <c r="K327" s="38" t="s">
        <v>93</v>
      </c>
      <c r="L327" s="38" t="s">
        <v>121</v>
      </c>
      <c r="M327" s="41" t="str">
        <f aca="false">IF(D327="","",IF(E327="Référence inconnue","Référence inconnue",IF(I327="","Type inconnu",IF(AND(IFERROR(INDEX(Articles!$I$5:$I$304,MATCH(D327,Articles!$A$5:$A$304,0)),"Aucun")&lt;&gt;"Aucun",G327=""),"Lot manquant",IF(COUNTIF($N$2:$N$5000,N327)&gt;1,"Doublon ?","")))))</f>
        <v/>
      </c>
      <c r="N327" s="6" t="str">
        <f aca="false">IF(D327="","",B327&amp;"/"&amp;C327&amp;"/"&amp;D327&amp;"/"&amp;G327&amp;"/"&amp;H327&amp;"/"&amp;TEXT(A327,"0"))</f>
        <v>BS-2512-1243/Sortie/FS500//5/46009</v>
      </c>
    </row>
    <row r="328" customFormat="false" ht="15" hidden="false" customHeight="false" outlineLevel="0" collapsed="false">
      <c r="A328" s="37" t="n">
        <v>46009</v>
      </c>
      <c r="B328" s="38" t="s">
        <v>431</v>
      </c>
      <c r="C328" s="38" t="s">
        <v>113</v>
      </c>
      <c r="D328" s="38" t="s">
        <v>102</v>
      </c>
      <c r="E328" s="39" t="str">
        <f aca="false">IF(D328="","",IFERROR(INDEX(Articles!$B$5:$B$304,MATCH(D328,Articles!$A$5:$A$304,0)),"Référence inconnue"))</f>
        <v>Huile hydraulique HVLP 46 (bidon 20 L)</v>
      </c>
      <c r="F328" s="38" t="s">
        <v>93</v>
      </c>
      <c r="G328" s="38" t="s">
        <v>243</v>
      </c>
      <c r="H328" s="38" t="n">
        <v>1</v>
      </c>
      <c r="I328" s="40" t="n">
        <f aca="false">IF(C328="","",IFERROR(INDEX(Listes!$B$3:$B$20,MATCH(C328,Listes!$A$3:$A$20,0)),""))</f>
        <v>-1</v>
      </c>
      <c r="J328" s="40" t="n">
        <f aca="false">IF(OR(H328="",I328=""),0,H328*I328)</f>
        <v>-1</v>
      </c>
      <c r="K328" s="38" t="s">
        <v>93</v>
      </c>
      <c r="L328" s="38" t="s">
        <v>124</v>
      </c>
      <c r="M328" s="41" t="str">
        <f aca="false">IF(D328="","",IF(E328="Référence inconnue","Référence inconnue",IF(I328="","Type inconnu",IF(AND(IFERROR(INDEX(Articles!$I$5:$I$304,MATCH(D328,Articles!$A$5:$A$304,0)),"Aucun")&lt;&gt;"Aucun",G328=""),"Lot manquant",IF(COUNTIF($N$2:$N$5000,N328)&gt;1,"Doublon ?","")))))</f>
        <v/>
      </c>
      <c r="N328" s="6" t="str">
        <f aca="false">IF(D328="","",B328&amp;"/"&amp;C328&amp;"/"&amp;D328&amp;"/"&amp;G328&amp;"/"&amp;H328&amp;"/"&amp;TEXT(A328,"0"))</f>
        <v>BS-2512-1244/Sortie/HV46/HV-2511-02/1/46009</v>
      </c>
    </row>
    <row r="329" customFormat="false" ht="15" hidden="false" customHeight="false" outlineLevel="0" collapsed="false">
      <c r="A329" s="37" t="n">
        <v>46009</v>
      </c>
      <c r="B329" s="38" t="s">
        <v>432</v>
      </c>
      <c r="C329" s="38" t="s">
        <v>113</v>
      </c>
      <c r="D329" s="38" t="s">
        <v>105</v>
      </c>
      <c r="E329" s="39" t="str">
        <f aca="false">IF(D329="","",IFERROR(INDEX(Articles!$B$5:$B$304,MATCH(D329,Articles!$A$5:$A$304,0)),"Référence inconnue"))</f>
        <v>Élingue textile 2 t, 2 m</v>
      </c>
      <c r="F329" s="38" t="s">
        <v>93</v>
      </c>
      <c r="G329" s="38"/>
      <c r="H329" s="38" t="n">
        <v>2</v>
      </c>
      <c r="I329" s="40" t="n">
        <f aca="false">IF(C329="","",IFERROR(INDEX(Listes!$B$3:$B$20,MATCH(C329,Listes!$A$3:$A$20,0)),""))</f>
        <v>-1</v>
      </c>
      <c r="J329" s="40" t="n">
        <f aca="false">IF(OR(H329="",I329=""),0,H329*I329)</f>
        <v>-2</v>
      </c>
      <c r="K329" s="38" t="s">
        <v>93</v>
      </c>
      <c r="L329" s="38" t="s">
        <v>124</v>
      </c>
      <c r="M329" s="41" t="str">
        <f aca="false">IF(D329="","",IF(E329="Référence inconnue","Référence inconnue",IF(I329="","Type inconnu",IF(AND(IFERROR(INDEX(Articles!$I$5:$I$304,MATCH(D329,Articles!$A$5:$A$304,0)),"Aucun")&lt;&gt;"Aucun",G329=""),"Lot manquant",IF(COUNTIF($N$2:$N$5000,N329)&gt;1,"Doublon ?","")))))</f>
        <v/>
      </c>
      <c r="N329" s="6" t="str">
        <f aca="false">IF(D329="","",B329&amp;"/"&amp;C329&amp;"/"&amp;D329&amp;"/"&amp;G329&amp;"/"&amp;H329&amp;"/"&amp;TEXT(A329,"0"))</f>
        <v>BS-2512-1245/Sortie/EL2T//2/46009</v>
      </c>
    </row>
    <row r="330" customFormat="false" ht="15" hidden="false" customHeight="false" outlineLevel="0" collapsed="false">
      <c r="A330" s="37" t="n">
        <v>46010</v>
      </c>
      <c r="B330" s="38" t="s">
        <v>433</v>
      </c>
      <c r="C330" s="38" t="s">
        <v>113</v>
      </c>
      <c r="D330" s="38" t="s">
        <v>95</v>
      </c>
      <c r="E330" s="39" t="str">
        <f aca="false">IF(D330="","",IFERROR(INDEX(Articles!$B$5:$B$304,MATCH(D330,Articles!$A$5:$A$304,0)),"Référence inconnue"))</f>
        <v>Gants de manutention taille 9</v>
      </c>
      <c r="F330" s="38" t="s">
        <v>93</v>
      </c>
      <c r="G330" s="38"/>
      <c r="H330" s="38" t="n">
        <v>3</v>
      </c>
      <c r="I330" s="40" t="n">
        <f aca="false">IF(C330="","",IFERROR(INDEX(Listes!$B$3:$B$20,MATCH(C330,Listes!$A$3:$A$20,0)),""))</f>
        <v>-1</v>
      </c>
      <c r="J330" s="40" t="n">
        <f aca="false">IF(OR(H330="",I330=""),0,H330*I330)</f>
        <v>-3</v>
      </c>
      <c r="K330" s="38" t="s">
        <v>93</v>
      </c>
      <c r="L330" s="38" t="s">
        <v>114</v>
      </c>
      <c r="M330" s="41" t="str">
        <f aca="false">IF(D330="","",IF(E330="Référence inconnue","Référence inconnue",IF(I330="","Type inconnu",IF(AND(IFERROR(INDEX(Articles!$I$5:$I$304,MATCH(D330,Articles!$A$5:$A$304,0)),"Aucun")&lt;&gt;"Aucun",G330=""),"Lot manquant",IF(COUNTIF($N$2:$N$5000,N330)&gt;1,"Doublon ?","")))))</f>
        <v/>
      </c>
      <c r="N330" s="6" t="str">
        <f aca="false">IF(D330="","",B330&amp;"/"&amp;C330&amp;"/"&amp;D330&amp;"/"&amp;G330&amp;"/"&amp;H330&amp;"/"&amp;TEXT(A330,"0"))</f>
        <v>BS-2512-1246/Sortie/GA09//3/46010</v>
      </c>
    </row>
    <row r="331" customFormat="false" ht="15" hidden="false" customHeight="false" outlineLevel="0" collapsed="false">
      <c r="A331" s="37" t="n">
        <v>46013</v>
      </c>
      <c r="B331" s="38" t="s">
        <v>434</v>
      </c>
      <c r="C331" s="38" t="s">
        <v>113</v>
      </c>
      <c r="D331" s="38" t="s">
        <v>92</v>
      </c>
      <c r="E331" s="39" t="str">
        <f aca="false">IF(D331="","",IFERROR(INDEX(Articles!$B$5:$B$304,MATCH(D331,Articles!$A$5:$A$304,0)),"Référence inconnue"))</f>
        <v>Disque à tronçonner Ø125 mm</v>
      </c>
      <c r="F331" s="38" t="s">
        <v>111</v>
      </c>
      <c r="G331" s="38"/>
      <c r="H331" s="38" t="n">
        <v>8</v>
      </c>
      <c r="I331" s="40" t="n">
        <f aca="false">IF(C331="","",IFERROR(INDEX(Listes!$B$3:$B$20,MATCH(C331,Listes!$A$3:$A$20,0)),""))</f>
        <v>-1</v>
      </c>
      <c r="J331" s="40" t="n">
        <f aca="false">IF(OR(H331="",I331=""),0,H331*I331)</f>
        <v>-8</v>
      </c>
      <c r="K331" s="38" t="s">
        <v>111</v>
      </c>
      <c r="L331" s="38" t="s">
        <v>114</v>
      </c>
      <c r="M331" s="41" t="str">
        <f aca="false">IF(D331="","",IF(E331="Référence inconnue","Référence inconnue",IF(I331="","Type inconnu",IF(AND(IFERROR(INDEX(Articles!$I$5:$I$304,MATCH(D331,Articles!$A$5:$A$304,0)),"Aucun")&lt;&gt;"Aucun",G331=""),"Lot manquant",IF(COUNTIF($N$2:$N$5000,N331)&gt;1,"Doublon ?","")))))</f>
        <v/>
      </c>
      <c r="N331" s="6" t="str">
        <f aca="false">IF(D331="","",B331&amp;"/"&amp;C331&amp;"/"&amp;D331&amp;"/"&amp;G331&amp;"/"&amp;H331&amp;"/"&amp;TEXT(A331,"0"))</f>
        <v>BS-2512-1247/Sortie/DT125//8/46013</v>
      </c>
    </row>
    <row r="332" customFormat="false" ht="15" hidden="false" customHeight="false" outlineLevel="0" collapsed="false">
      <c r="A332" s="37" t="n">
        <v>46013</v>
      </c>
      <c r="B332" s="38" t="s">
        <v>435</v>
      </c>
      <c r="C332" s="38" t="s">
        <v>113</v>
      </c>
      <c r="D332" s="38" t="s">
        <v>95</v>
      </c>
      <c r="E332" s="39" t="str">
        <f aca="false">IF(D332="","",IFERROR(INDEX(Articles!$B$5:$B$304,MATCH(D332,Articles!$A$5:$A$304,0)),"Référence inconnue"))</f>
        <v>Gants de manutention taille 9</v>
      </c>
      <c r="F332" s="38" t="s">
        <v>93</v>
      </c>
      <c r="G332" s="38"/>
      <c r="H332" s="38" t="n">
        <v>3</v>
      </c>
      <c r="I332" s="40" t="n">
        <f aca="false">IF(C332="","",IFERROR(INDEX(Listes!$B$3:$B$20,MATCH(C332,Listes!$A$3:$A$20,0)),""))</f>
        <v>-1</v>
      </c>
      <c r="J332" s="40" t="n">
        <f aca="false">IF(OR(H332="",I332=""),0,H332*I332)</f>
        <v>-3</v>
      </c>
      <c r="K332" s="38" t="s">
        <v>93</v>
      </c>
      <c r="L332" s="38" t="s">
        <v>114</v>
      </c>
      <c r="M332" s="41" t="str">
        <f aca="false">IF(D332="","",IF(E332="Référence inconnue","Référence inconnue",IF(I332="","Type inconnu",IF(AND(IFERROR(INDEX(Articles!$I$5:$I$304,MATCH(D332,Articles!$A$5:$A$304,0)),"Aucun")&lt;&gt;"Aucun",G332=""),"Lot manquant",IF(COUNTIF($N$2:$N$5000,N332)&gt;1,"Doublon ?","")))))</f>
        <v/>
      </c>
      <c r="N332" s="6" t="str">
        <f aca="false">IF(D332="","",B332&amp;"/"&amp;C332&amp;"/"&amp;D332&amp;"/"&amp;G332&amp;"/"&amp;H332&amp;"/"&amp;TEXT(A332,"0"))</f>
        <v>BS-2512-1248/Sortie/GA09//3/46013</v>
      </c>
    </row>
    <row r="333" customFormat="false" ht="15" hidden="false" customHeight="false" outlineLevel="0" collapsed="false">
      <c r="A333" s="37" t="n">
        <v>46013</v>
      </c>
      <c r="B333" s="38" t="s">
        <v>436</v>
      </c>
      <c r="C333" s="38" t="s">
        <v>113</v>
      </c>
      <c r="D333" s="38" t="s">
        <v>96</v>
      </c>
      <c r="E333" s="39" t="str">
        <f aca="false">IF(D333="","",IFERROR(INDEX(Articles!$B$5:$B$304,MATCH(D333,Articles!$A$5:$A$304,0)),"Référence inconnue"))</f>
        <v>Film étirable 500 mm</v>
      </c>
      <c r="F333" s="38" t="s">
        <v>93</v>
      </c>
      <c r="G333" s="38"/>
      <c r="H333" s="38" t="n">
        <v>4</v>
      </c>
      <c r="I333" s="40" t="n">
        <f aca="false">IF(C333="","",IFERROR(INDEX(Listes!$B$3:$B$20,MATCH(C333,Listes!$A$3:$A$20,0)),""))</f>
        <v>-1</v>
      </c>
      <c r="J333" s="40" t="n">
        <f aca="false">IF(OR(H333="",I333=""),0,H333*I333)</f>
        <v>-4</v>
      </c>
      <c r="K333" s="38" t="s">
        <v>93</v>
      </c>
      <c r="L333" s="38" t="s">
        <v>121</v>
      </c>
      <c r="M333" s="41" t="str">
        <f aca="false">IF(D333="","",IF(E333="Référence inconnue","Référence inconnue",IF(I333="","Type inconnu",IF(AND(IFERROR(INDEX(Articles!$I$5:$I$304,MATCH(D333,Articles!$A$5:$A$304,0)),"Aucun")&lt;&gt;"Aucun",G333=""),"Lot manquant",IF(COUNTIF($N$2:$N$5000,N333)&gt;1,"Doublon ?","")))))</f>
        <v/>
      </c>
      <c r="N333" s="6" t="str">
        <f aca="false">IF(D333="","",B333&amp;"/"&amp;C333&amp;"/"&amp;D333&amp;"/"&amp;G333&amp;"/"&amp;H333&amp;"/"&amp;TEXT(A333,"0"))</f>
        <v>BS-2512-1249/Sortie/FS500//4/46013</v>
      </c>
    </row>
    <row r="334" customFormat="false" ht="15" hidden="false" customHeight="false" outlineLevel="0" collapsed="false">
      <c r="A334" s="37" t="n">
        <v>46013</v>
      </c>
      <c r="B334" s="38" t="s">
        <v>437</v>
      </c>
      <c r="C334" s="38" t="s">
        <v>113</v>
      </c>
      <c r="D334" s="38" t="s">
        <v>97</v>
      </c>
      <c r="E334" s="39" t="str">
        <f aca="false">IF(D334="","",IFERROR(INDEX(Articles!$B$5:$B$304,MATCH(D334,Articles!$A$5:$A$304,0)),"Référence inconnue"))</f>
        <v>Vis H M8x30 (boîte de 100)</v>
      </c>
      <c r="F334" s="38" t="s">
        <v>93</v>
      </c>
      <c r="G334" s="38"/>
      <c r="H334" s="38" t="n">
        <v>4</v>
      </c>
      <c r="I334" s="40" t="n">
        <f aca="false">IF(C334="","",IFERROR(INDEX(Listes!$B$3:$B$20,MATCH(C334,Listes!$A$3:$A$20,0)),""))</f>
        <v>-1</v>
      </c>
      <c r="J334" s="40" t="n">
        <f aca="false">IF(OR(H334="",I334=""),0,H334*I334)</f>
        <v>-4</v>
      </c>
      <c r="K334" s="38" t="s">
        <v>93</v>
      </c>
      <c r="L334" s="38" t="s">
        <v>114</v>
      </c>
      <c r="M334" s="41" t="str">
        <f aca="false">IF(D334="","",IF(E334="Référence inconnue","Référence inconnue",IF(I334="","Type inconnu",IF(AND(IFERROR(INDEX(Articles!$I$5:$I$304,MATCH(D334,Articles!$A$5:$A$304,0)),"Aucun")&lt;&gt;"Aucun",G334=""),"Lot manquant",IF(COUNTIF($N$2:$N$5000,N334)&gt;1,"Doublon ?","")))))</f>
        <v/>
      </c>
      <c r="N334" s="6" t="str">
        <f aca="false">IF(D334="","",B334&amp;"/"&amp;C334&amp;"/"&amp;D334&amp;"/"&amp;G334&amp;"/"&amp;H334&amp;"/"&amp;TEXT(A334,"0"))</f>
        <v>BS-2512-1250/Sortie/BO830//4/46013</v>
      </c>
    </row>
    <row r="335" customFormat="false" ht="15" hidden="false" customHeight="false" outlineLevel="0" collapsed="false">
      <c r="A335" s="37" t="n">
        <v>46014</v>
      </c>
      <c r="B335" s="38" t="s">
        <v>438</v>
      </c>
      <c r="C335" s="38" t="s">
        <v>140</v>
      </c>
      <c r="D335" s="38" t="s">
        <v>98</v>
      </c>
      <c r="E335" s="39" t="str">
        <f aca="false">IF(D335="","",IFERROR(INDEX(Articles!$B$5:$B$304,MATCH(D335,Articles!$A$5:$A$304,0)),"Référence inconnue"))</f>
        <v>Roulement 6204-2RS</v>
      </c>
      <c r="F335" s="38" t="s">
        <v>93</v>
      </c>
      <c r="G335" s="38"/>
      <c r="H335" s="38" t="n">
        <v>24</v>
      </c>
      <c r="I335" s="40" t="n">
        <f aca="false">IF(C335="","",IFERROR(INDEX(Listes!$B$3:$B$20,MATCH(C335,Listes!$A$3:$A$20,0)),""))</f>
        <v>1</v>
      </c>
      <c r="J335" s="40" t="n">
        <f aca="false">IF(OR(H335="",I335=""),0,H335*I335)</f>
        <v>24</v>
      </c>
      <c r="K335" s="38" t="s">
        <v>93</v>
      </c>
      <c r="L335" s="38" t="s">
        <v>439</v>
      </c>
      <c r="M335" s="41" t="str">
        <f aca="false">IF(D335="","",IF(E335="Référence inconnue","Référence inconnue",IF(I335="","Type inconnu",IF(AND(IFERROR(INDEX(Articles!$I$5:$I$304,MATCH(D335,Articles!$A$5:$A$304,0)),"Aucun")&lt;&gt;"Aucun",G335=""),"Lot manquant",IF(COUNTIF($N$2:$N$5000,N335)&gt;1,"Doublon ?","")))))</f>
        <v/>
      </c>
      <c r="N335" s="6" t="str">
        <f aca="false">IF(D335="","",B335&amp;"/"&amp;C335&amp;"/"&amp;D335&amp;"/"&amp;G335&amp;"/"&amp;H335&amp;"/"&amp;TEXT(A335,"0"))</f>
        <v>BR-2512-022/Réception/RL6204//24/46014</v>
      </c>
    </row>
    <row r="336" customFormat="false" ht="15" hidden="false" customHeight="false" outlineLevel="0" collapsed="false">
      <c r="A336" s="37" t="n">
        <v>46014</v>
      </c>
      <c r="B336" s="38" t="s">
        <v>440</v>
      </c>
      <c r="C336" s="38" t="s">
        <v>113</v>
      </c>
      <c r="D336" s="38" t="s">
        <v>95</v>
      </c>
      <c r="E336" s="39" t="str">
        <f aca="false">IF(D336="","",IFERROR(INDEX(Articles!$B$5:$B$304,MATCH(D336,Articles!$A$5:$A$304,0)),"Référence inconnue"))</f>
        <v>Gants de manutention taille 9</v>
      </c>
      <c r="F336" s="38" t="s">
        <v>93</v>
      </c>
      <c r="G336" s="38"/>
      <c r="H336" s="38" t="n">
        <v>5</v>
      </c>
      <c r="I336" s="40" t="n">
        <f aca="false">IF(C336="","",IFERROR(INDEX(Listes!$B$3:$B$20,MATCH(C336,Listes!$A$3:$A$20,0)),""))</f>
        <v>-1</v>
      </c>
      <c r="J336" s="40" t="n">
        <f aca="false">IF(OR(H336="",I336=""),0,H336*I336)</f>
        <v>-5</v>
      </c>
      <c r="K336" s="38" t="s">
        <v>93</v>
      </c>
      <c r="L336" s="38" t="s">
        <v>114</v>
      </c>
      <c r="M336" s="41" t="str">
        <f aca="false">IF(D336="","",IF(E336="Référence inconnue","Référence inconnue",IF(I336="","Type inconnu",IF(AND(IFERROR(INDEX(Articles!$I$5:$I$304,MATCH(D336,Articles!$A$5:$A$304,0)),"Aucun")&lt;&gt;"Aucun",G336=""),"Lot manquant",IF(COUNTIF($N$2:$N$5000,N336)&gt;1,"Doublon ?","")))))</f>
        <v/>
      </c>
      <c r="N336" s="6" t="str">
        <f aca="false">IF(D336="","",B336&amp;"/"&amp;C336&amp;"/"&amp;D336&amp;"/"&amp;G336&amp;"/"&amp;H336&amp;"/"&amp;TEXT(A336,"0"))</f>
        <v>BS-2512-1251/Sortie/GA09//5/46014</v>
      </c>
    </row>
    <row r="337" customFormat="false" ht="15" hidden="false" customHeight="false" outlineLevel="0" collapsed="false">
      <c r="A337" s="37" t="n">
        <v>46014</v>
      </c>
      <c r="B337" s="38" t="s">
        <v>441</v>
      </c>
      <c r="C337" s="38" t="s">
        <v>113</v>
      </c>
      <c r="D337" s="38" t="s">
        <v>96</v>
      </c>
      <c r="E337" s="39" t="str">
        <f aca="false">IF(D337="","",IFERROR(INDEX(Articles!$B$5:$B$304,MATCH(D337,Articles!$A$5:$A$304,0)),"Référence inconnue"))</f>
        <v>Film étirable 500 mm</v>
      </c>
      <c r="F337" s="38" t="s">
        <v>93</v>
      </c>
      <c r="G337" s="38"/>
      <c r="H337" s="38" t="n">
        <v>7</v>
      </c>
      <c r="I337" s="40" t="n">
        <f aca="false">IF(C337="","",IFERROR(INDEX(Listes!$B$3:$B$20,MATCH(C337,Listes!$A$3:$A$20,0)),""))</f>
        <v>-1</v>
      </c>
      <c r="J337" s="40" t="n">
        <f aca="false">IF(OR(H337="",I337=""),0,H337*I337)</f>
        <v>-7</v>
      </c>
      <c r="K337" s="38" t="s">
        <v>93</v>
      </c>
      <c r="L337" s="38" t="s">
        <v>121</v>
      </c>
      <c r="M337" s="41" t="str">
        <f aca="false">IF(D337="","",IF(E337="Référence inconnue","Référence inconnue",IF(I337="","Type inconnu",IF(AND(IFERROR(INDEX(Articles!$I$5:$I$304,MATCH(D337,Articles!$A$5:$A$304,0)),"Aucun")&lt;&gt;"Aucun",G337=""),"Lot manquant",IF(COUNTIF($N$2:$N$5000,N337)&gt;1,"Doublon ?","")))))</f>
        <v/>
      </c>
      <c r="N337" s="6" t="str">
        <f aca="false">IF(D337="","",B337&amp;"/"&amp;C337&amp;"/"&amp;D337&amp;"/"&amp;G337&amp;"/"&amp;H337&amp;"/"&amp;TEXT(A337,"0"))</f>
        <v>BS-2512-1252/Sortie/FS500//7/46014</v>
      </c>
    </row>
    <row r="338" customFormat="false" ht="15" hidden="false" customHeight="false" outlineLevel="0" collapsed="false">
      <c r="A338" s="37" t="n">
        <v>46014</v>
      </c>
      <c r="B338" s="38" t="s">
        <v>442</v>
      </c>
      <c r="C338" s="38" t="s">
        <v>113</v>
      </c>
      <c r="D338" s="38" t="s">
        <v>97</v>
      </c>
      <c r="E338" s="39" t="str">
        <f aca="false">IF(D338="","",IFERROR(INDEX(Articles!$B$5:$B$304,MATCH(D338,Articles!$A$5:$A$304,0)),"Référence inconnue"))</f>
        <v>Vis H M8x30 (boîte de 100)</v>
      </c>
      <c r="F338" s="38" t="s">
        <v>93</v>
      </c>
      <c r="G338" s="38"/>
      <c r="H338" s="38" t="n">
        <v>4</v>
      </c>
      <c r="I338" s="40" t="n">
        <f aca="false">IF(C338="","",IFERROR(INDEX(Listes!$B$3:$B$20,MATCH(C338,Listes!$A$3:$A$20,0)),""))</f>
        <v>-1</v>
      </c>
      <c r="J338" s="40" t="n">
        <f aca="false">IF(OR(H338="",I338=""),0,H338*I338)</f>
        <v>-4</v>
      </c>
      <c r="K338" s="38" t="s">
        <v>93</v>
      </c>
      <c r="L338" s="38" t="s">
        <v>114</v>
      </c>
      <c r="M338" s="41" t="str">
        <f aca="false">IF(D338="","",IF(E338="Référence inconnue","Référence inconnue",IF(I338="","Type inconnu",IF(AND(IFERROR(INDEX(Articles!$I$5:$I$304,MATCH(D338,Articles!$A$5:$A$304,0)),"Aucun")&lt;&gt;"Aucun",G338=""),"Lot manquant",IF(COUNTIF($N$2:$N$5000,N338)&gt;1,"Doublon ?","")))))</f>
        <v/>
      </c>
      <c r="N338" s="6" t="str">
        <f aca="false">IF(D338="","",B338&amp;"/"&amp;C338&amp;"/"&amp;D338&amp;"/"&amp;G338&amp;"/"&amp;H338&amp;"/"&amp;TEXT(A338,"0"))</f>
        <v>BS-2512-1253/Sortie/BO830//4/46014</v>
      </c>
    </row>
    <row r="339" customFormat="false" ht="15" hidden="false" customHeight="false" outlineLevel="0" collapsed="false">
      <c r="A339" s="37" t="n">
        <v>46015</v>
      </c>
      <c r="B339" s="38" t="s">
        <v>443</v>
      </c>
      <c r="C339" s="38" t="s">
        <v>113</v>
      </c>
      <c r="D339" s="38" t="s">
        <v>92</v>
      </c>
      <c r="E339" s="39" t="str">
        <f aca="false">IF(D339="","",IFERROR(INDEX(Articles!$B$5:$B$304,MATCH(D339,Articles!$A$5:$A$304,0)),"Référence inconnue"))</f>
        <v>Disque à tronçonner Ø125 mm</v>
      </c>
      <c r="F339" s="38" t="s">
        <v>111</v>
      </c>
      <c r="G339" s="38"/>
      <c r="H339" s="38" t="n">
        <v>10</v>
      </c>
      <c r="I339" s="40" t="n">
        <f aca="false">IF(C339="","",IFERROR(INDEX(Listes!$B$3:$B$20,MATCH(C339,Listes!$A$3:$A$20,0)),""))</f>
        <v>-1</v>
      </c>
      <c r="J339" s="40" t="n">
        <f aca="false">IF(OR(H339="",I339=""),0,H339*I339)</f>
        <v>-10</v>
      </c>
      <c r="K339" s="38" t="s">
        <v>111</v>
      </c>
      <c r="L339" s="38" t="s">
        <v>114</v>
      </c>
      <c r="M339" s="41" t="str">
        <f aca="false">IF(D339="","",IF(E339="Référence inconnue","Référence inconnue",IF(I339="","Type inconnu",IF(AND(IFERROR(INDEX(Articles!$I$5:$I$304,MATCH(D339,Articles!$A$5:$A$304,0)),"Aucun")&lt;&gt;"Aucun",G339=""),"Lot manquant",IF(COUNTIF($N$2:$N$5000,N339)&gt;1,"Doublon ?","")))))</f>
        <v/>
      </c>
      <c r="N339" s="6" t="str">
        <f aca="false">IF(D339="","",B339&amp;"/"&amp;C339&amp;"/"&amp;D339&amp;"/"&amp;G339&amp;"/"&amp;H339&amp;"/"&amp;TEXT(A339,"0"))</f>
        <v>BS-2512-1254/Sortie/DT125//10/46015</v>
      </c>
    </row>
    <row r="340" customFormat="false" ht="15" hidden="false" customHeight="false" outlineLevel="0" collapsed="false">
      <c r="A340" s="37" t="n">
        <v>46015</v>
      </c>
      <c r="B340" s="38" t="s">
        <v>444</v>
      </c>
      <c r="C340" s="38" t="s">
        <v>113</v>
      </c>
      <c r="D340" s="38" t="s">
        <v>92</v>
      </c>
      <c r="E340" s="39" t="str">
        <f aca="false">IF(D340="","",IFERROR(INDEX(Articles!$B$5:$B$304,MATCH(D340,Articles!$A$5:$A$304,0)),"Référence inconnue"))</f>
        <v>Disque à tronçonner Ø125 mm</v>
      </c>
      <c r="F340" s="38" t="s">
        <v>111</v>
      </c>
      <c r="G340" s="38"/>
      <c r="H340" s="38" t="n">
        <v>4</v>
      </c>
      <c r="I340" s="40" t="n">
        <f aca="false">IF(C340="","",IFERROR(INDEX(Listes!$B$3:$B$20,MATCH(C340,Listes!$A$3:$A$20,0)),""))</f>
        <v>-1</v>
      </c>
      <c r="J340" s="40" t="n">
        <f aca="false">IF(OR(H340="",I340=""),0,H340*I340)</f>
        <v>-4</v>
      </c>
      <c r="K340" s="38" t="s">
        <v>111</v>
      </c>
      <c r="L340" s="38" t="s">
        <v>114</v>
      </c>
      <c r="M340" s="41" t="str">
        <f aca="false">IF(D340="","",IF(E340="Référence inconnue","Référence inconnue",IF(I340="","Type inconnu",IF(AND(IFERROR(INDEX(Articles!$I$5:$I$304,MATCH(D340,Articles!$A$5:$A$304,0)),"Aucun")&lt;&gt;"Aucun",G340=""),"Lot manquant",IF(COUNTIF($N$2:$N$5000,N340)&gt;1,"Doublon ?","")))))</f>
        <v/>
      </c>
      <c r="N340" s="6" t="str">
        <f aca="false">IF(D340="","",B340&amp;"/"&amp;C340&amp;"/"&amp;D340&amp;"/"&amp;G340&amp;"/"&amp;H340&amp;"/"&amp;TEXT(A340,"0"))</f>
        <v>BS-2512-1255/Sortie/DT125//4/46015</v>
      </c>
    </row>
    <row r="341" customFormat="false" ht="15" hidden="false" customHeight="false" outlineLevel="0" collapsed="false">
      <c r="A341" s="37" t="n">
        <v>46015</v>
      </c>
      <c r="B341" s="38" t="s">
        <v>445</v>
      </c>
      <c r="C341" s="38" t="s">
        <v>113</v>
      </c>
      <c r="D341" s="38" t="s">
        <v>95</v>
      </c>
      <c r="E341" s="39" t="str">
        <f aca="false">IF(D341="","",IFERROR(INDEX(Articles!$B$5:$B$304,MATCH(D341,Articles!$A$5:$A$304,0)),"Référence inconnue"))</f>
        <v>Gants de manutention taille 9</v>
      </c>
      <c r="F341" s="38" t="s">
        <v>93</v>
      </c>
      <c r="G341" s="38"/>
      <c r="H341" s="38" t="n">
        <v>8</v>
      </c>
      <c r="I341" s="40" t="n">
        <f aca="false">IF(C341="","",IFERROR(INDEX(Listes!$B$3:$B$20,MATCH(C341,Listes!$A$3:$A$20,0)),""))</f>
        <v>-1</v>
      </c>
      <c r="J341" s="40" t="n">
        <f aca="false">IF(OR(H341="",I341=""),0,H341*I341)</f>
        <v>-8</v>
      </c>
      <c r="K341" s="38" t="s">
        <v>93</v>
      </c>
      <c r="L341" s="38" t="s">
        <v>114</v>
      </c>
      <c r="M341" s="41" t="str">
        <f aca="false">IF(D341="","",IF(E341="Référence inconnue","Référence inconnue",IF(I341="","Type inconnu",IF(AND(IFERROR(INDEX(Articles!$I$5:$I$304,MATCH(D341,Articles!$A$5:$A$304,0)),"Aucun")&lt;&gt;"Aucun",G341=""),"Lot manquant",IF(COUNTIF($N$2:$N$5000,N341)&gt;1,"Doublon ?","")))))</f>
        <v/>
      </c>
      <c r="N341" s="6" t="str">
        <f aca="false">IF(D341="","",B341&amp;"/"&amp;C341&amp;"/"&amp;D341&amp;"/"&amp;G341&amp;"/"&amp;H341&amp;"/"&amp;TEXT(A341,"0"))</f>
        <v>BS-2512-1256/Sortie/GA09//8/46015</v>
      </c>
    </row>
    <row r="342" customFormat="false" ht="15" hidden="false" customHeight="false" outlineLevel="0" collapsed="false">
      <c r="A342" s="37" t="n">
        <v>46015</v>
      </c>
      <c r="B342" s="38" t="s">
        <v>446</v>
      </c>
      <c r="C342" s="38" t="s">
        <v>113</v>
      </c>
      <c r="D342" s="38" t="s">
        <v>96</v>
      </c>
      <c r="E342" s="39" t="str">
        <f aca="false">IF(D342="","",IFERROR(INDEX(Articles!$B$5:$B$304,MATCH(D342,Articles!$A$5:$A$304,0)),"Référence inconnue"))</f>
        <v>Film étirable 500 mm</v>
      </c>
      <c r="F342" s="38" t="s">
        <v>93</v>
      </c>
      <c r="G342" s="38"/>
      <c r="H342" s="38" t="n">
        <v>3</v>
      </c>
      <c r="I342" s="40" t="n">
        <f aca="false">IF(C342="","",IFERROR(INDEX(Listes!$B$3:$B$20,MATCH(C342,Listes!$A$3:$A$20,0)),""))</f>
        <v>-1</v>
      </c>
      <c r="J342" s="40" t="n">
        <f aca="false">IF(OR(H342="",I342=""),0,H342*I342)</f>
        <v>-3</v>
      </c>
      <c r="K342" s="38" t="s">
        <v>93</v>
      </c>
      <c r="L342" s="38" t="s">
        <v>121</v>
      </c>
      <c r="M342" s="41" t="str">
        <f aca="false">IF(D342="","",IF(E342="Référence inconnue","Référence inconnue",IF(I342="","Type inconnu",IF(AND(IFERROR(INDEX(Articles!$I$5:$I$304,MATCH(D342,Articles!$A$5:$A$304,0)),"Aucun")&lt;&gt;"Aucun",G342=""),"Lot manquant",IF(COUNTIF($N$2:$N$5000,N342)&gt;1,"Doublon ?","")))))</f>
        <v/>
      </c>
      <c r="N342" s="6" t="str">
        <f aca="false">IF(D342="","",B342&amp;"/"&amp;C342&amp;"/"&amp;D342&amp;"/"&amp;G342&amp;"/"&amp;H342&amp;"/"&amp;TEXT(A342,"0"))</f>
        <v>BS-2512-1257/Sortie/FS500//3/46015</v>
      </c>
    </row>
    <row r="343" customFormat="false" ht="15" hidden="false" customHeight="false" outlineLevel="0" collapsed="false">
      <c r="A343" s="37" t="n">
        <v>46024</v>
      </c>
      <c r="B343" s="38" t="s">
        <v>447</v>
      </c>
      <c r="C343" s="38" t="s">
        <v>107</v>
      </c>
      <c r="D343" s="38" t="s">
        <v>92</v>
      </c>
      <c r="E343" s="39" t="str">
        <f aca="false">IF(D343="","",IFERROR(INDEX(Articles!$B$5:$B$304,MATCH(D343,Articles!$A$5:$A$304,0)),"Référence inconnue"))</f>
        <v>Disque à tronçonner Ø125 mm</v>
      </c>
      <c r="F343" s="38" t="s">
        <v>93</v>
      </c>
      <c r="G343" s="38"/>
      <c r="H343" s="38" t="n">
        <v>20</v>
      </c>
      <c r="I343" s="40" t="n">
        <f aca="false">IF(C343="","",IFERROR(INDEX(Listes!$B$3:$B$20,MATCH(C343,Listes!$A$3:$A$20,0)),""))</f>
        <v>-1</v>
      </c>
      <c r="J343" s="40" t="n">
        <f aca="false">IF(OR(H343="",I343=""),0,H343*I343)</f>
        <v>-20</v>
      </c>
      <c r="K343" s="38" t="s">
        <v>93</v>
      </c>
      <c r="L343" s="38" t="s">
        <v>108</v>
      </c>
      <c r="M343" s="41" t="str">
        <f aca="false">IF(D343="","",IF(E343="Référence inconnue","Référence inconnue",IF(I343="","Type inconnu",IF(AND(IFERROR(INDEX(Articles!$I$5:$I$304,MATCH(D343,Articles!$A$5:$A$304,0)),"Aucun")&lt;&gt;"Aucun",G343=""),"Lot manquant",IF(COUNTIF($N$2:$N$5000,N343)&gt;1,"Doublon ?","")))))</f>
        <v/>
      </c>
      <c r="N343" s="6" t="str">
        <f aca="false">IF(D343="","",B343&amp;"/"&amp;C343&amp;"/"&amp;D343&amp;"/"&amp;G343&amp;"/"&amp;H343&amp;"/"&amp;TEXT(A343,"0"))</f>
        <v>TR-2601-026/Transfert sortant/DT125//20/46024</v>
      </c>
    </row>
    <row r="344" customFormat="false" ht="15" hidden="false" customHeight="false" outlineLevel="0" collapsed="false">
      <c r="A344" s="37" t="n">
        <v>46024</v>
      </c>
      <c r="B344" s="38" t="s">
        <v>447</v>
      </c>
      <c r="C344" s="38" t="s">
        <v>110</v>
      </c>
      <c r="D344" s="38" t="s">
        <v>92</v>
      </c>
      <c r="E344" s="39" t="str">
        <f aca="false">IF(D344="","",IFERROR(INDEX(Articles!$B$5:$B$304,MATCH(D344,Articles!$A$5:$A$304,0)),"Référence inconnue"))</f>
        <v>Disque à tronçonner Ø125 mm</v>
      </c>
      <c r="F344" s="38" t="s">
        <v>111</v>
      </c>
      <c r="G344" s="38"/>
      <c r="H344" s="38" t="n">
        <v>20</v>
      </c>
      <c r="I344" s="40" t="n">
        <f aca="false">IF(C344="","",IFERROR(INDEX(Listes!$B$3:$B$20,MATCH(C344,Listes!$A$3:$A$20,0)),""))</f>
        <v>1</v>
      </c>
      <c r="J344" s="40" t="n">
        <f aca="false">IF(OR(H344="",I344=""),0,H344*I344)</f>
        <v>20</v>
      </c>
      <c r="K344" s="38" t="s">
        <v>93</v>
      </c>
      <c r="L344" s="38" t="s">
        <v>108</v>
      </c>
      <c r="M344" s="41" t="str">
        <f aca="false">IF(D344="","",IF(E344="Référence inconnue","Référence inconnue",IF(I344="","Type inconnu",IF(AND(IFERROR(INDEX(Articles!$I$5:$I$304,MATCH(D344,Articles!$A$5:$A$304,0)),"Aucun")&lt;&gt;"Aucun",G344=""),"Lot manquant",IF(COUNTIF($N$2:$N$5000,N344)&gt;1,"Doublon ?","")))))</f>
        <v/>
      </c>
      <c r="N344" s="6" t="str">
        <f aca="false">IF(D344="","",B344&amp;"/"&amp;C344&amp;"/"&amp;D344&amp;"/"&amp;G344&amp;"/"&amp;H344&amp;"/"&amp;TEXT(A344,"0"))</f>
        <v>TR-2601-026/Transfert entrant/DT125//20/46024</v>
      </c>
    </row>
    <row r="345" customFormat="false" ht="15" hidden="false" customHeight="false" outlineLevel="0" collapsed="false">
      <c r="A345" s="37" t="n">
        <v>46024</v>
      </c>
      <c r="B345" s="38" t="s">
        <v>448</v>
      </c>
      <c r="C345" s="38" t="s">
        <v>113</v>
      </c>
      <c r="D345" s="38" t="s">
        <v>92</v>
      </c>
      <c r="E345" s="39" t="str">
        <f aca="false">IF(D345="","",IFERROR(INDEX(Articles!$B$5:$B$304,MATCH(D345,Articles!$A$5:$A$304,0)),"Référence inconnue"))</f>
        <v>Disque à tronçonner Ø125 mm</v>
      </c>
      <c r="F345" s="38" t="s">
        <v>111</v>
      </c>
      <c r="G345" s="38"/>
      <c r="H345" s="38" t="n">
        <v>2</v>
      </c>
      <c r="I345" s="40" t="n">
        <f aca="false">IF(C345="","",IFERROR(INDEX(Listes!$B$3:$B$20,MATCH(C345,Listes!$A$3:$A$20,0)),""))</f>
        <v>-1</v>
      </c>
      <c r="J345" s="40" t="n">
        <f aca="false">IF(OR(H345="",I345=""),0,H345*I345)</f>
        <v>-2</v>
      </c>
      <c r="K345" s="38" t="s">
        <v>111</v>
      </c>
      <c r="L345" s="38" t="s">
        <v>114</v>
      </c>
      <c r="M345" s="41" t="str">
        <f aca="false">IF(D345="","",IF(E345="Référence inconnue","Référence inconnue",IF(I345="","Type inconnu",IF(AND(IFERROR(INDEX(Articles!$I$5:$I$304,MATCH(D345,Articles!$A$5:$A$304,0)),"Aucun")&lt;&gt;"Aucun",G345=""),"Lot manquant",IF(COUNTIF($N$2:$N$5000,N345)&gt;1,"Doublon ?","")))))</f>
        <v/>
      </c>
      <c r="N345" s="6" t="str">
        <f aca="false">IF(D345="","",B345&amp;"/"&amp;C345&amp;"/"&amp;D345&amp;"/"&amp;G345&amp;"/"&amp;H345&amp;"/"&amp;TEXT(A345,"0"))</f>
        <v>BS-2601-1258/Sortie/DT125//2/46024</v>
      </c>
    </row>
    <row r="346" customFormat="false" ht="15" hidden="false" customHeight="false" outlineLevel="0" collapsed="false">
      <c r="A346" s="37" t="n">
        <v>46024</v>
      </c>
      <c r="B346" s="38" t="s">
        <v>449</v>
      </c>
      <c r="C346" s="38" t="s">
        <v>113</v>
      </c>
      <c r="D346" s="38" t="s">
        <v>92</v>
      </c>
      <c r="E346" s="39" t="str">
        <f aca="false">IF(D346="","",IFERROR(INDEX(Articles!$B$5:$B$304,MATCH(D346,Articles!$A$5:$A$304,0)),"Référence inconnue"))</f>
        <v>Disque à tronçonner Ø125 mm</v>
      </c>
      <c r="F346" s="38" t="s">
        <v>111</v>
      </c>
      <c r="G346" s="38"/>
      <c r="H346" s="38" t="n">
        <v>3</v>
      </c>
      <c r="I346" s="40" t="n">
        <f aca="false">IF(C346="","",IFERROR(INDEX(Listes!$B$3:$B$20,MATCH(C346,Listes!$A$3:$A$20,0)),""))</f>
        <v>-1</v>
      </c>
      <c r="J346" s="40" t="n">
        <f aca="false">IF(OR(H346="",I346=""),0,H346*I346)</f>
        <v>-3</v>
      </c>
      <c r="K346" s="38" t="s">
        <v>111</v>
      </c>
      <c r="L346" s="38" t="s">
        <v>114</v>
      </c>
      <c r="M346" s="41" t="str">
        <f aca="false">IF(D346="","",IF(E346="Référence inconnue","Référence inconnue",IF(I346="","Type inconnu",IF(AND(IFERROR(INDEX(Articles!$I$5:$I$304,MATCH(D346,Articles!$A$5:$A$304,0)),"Aucun")&lt;&gt;"Aucun",G346=""),"Lot manquant",IF(COUNTIF($N$2:$N$5000,N346)&gt;1,"Doublon ?","")))))</f>
        <v/>
      </c>
      <c r="N346" s="6" t="str">
        <f aca="false">IF(D346="","",B346&amp;"/"&amp;C346&amp;"/"&amp;D346&amp;"/"&amp;G346&amp;"/"&amp;H346&amp;"/"&amp;TEXT(A346,"0"))</f>
        <v>BS-2601-1259/Sortie/DT125//3/46024</v>
      </c>
    </row>
    <row r="347" customFormat="false" ht="15" hidden="false" customHeight="false" outlineLevel="0" collapsed="false">
      <c r="A347" s="37" t="n">
        <v>46024</v>
      </c>
      <c r="B347" s="38" t="s">
        <v>450</v>
      </c>
      <c r="C347" s="38" t="s">
        <v>113</v>
      </c>
      <c r="D347" s="38" t="s">
        <v>95</v>
      </c>
      <c r="E347" s="39" t="str">
        <f aca="false">IF(D347="","",IFERROR(INDEX(Articles!$B$5:$B$304,MATCH(D347,Articles!$A$5:$A$304,0)),"Référence inconnue"))</f>
        <v>Gants de manutention taille 9</v>
      </c>
      <c r="F347" s="38" t="s">
        <v>93</v>
      </c>
      <c r="G347" s="38"/>
      <c r="H347" s="38" t="n">
        <v>6</v>
      </c>
      <c r="I347" s="40" t="n">
        <f aca="false">IF(C347="","",IFERROR(INDEX(Listes!$B$3:$B$20,MATCH(C347,Listes!$A$3:$A$20,0)),""))</f>
        <v>-1</v>
      </c>
      <c r="J347" s="40" t="n">
        <f aca="false">IF(OR(H347="",I347=""),0,H347*I347)</f>
        <v>-6</v>
      </c>
      <c r="K347" s="38" t="s">
        <v>93</v>
      </c>
      <c r="L347" s="38" t="s">
        <v>124</v>
      </c>
      <c r="M347" s="41" t="str">
        <f aca="false">IF(D347="","",IF(E347="Référence inconnue","Référence inconnue",IF(I347="","Type inconnu",IF(AND(IFERROR(INDEX(Articles!$I$5:$I$304,MATCH(D347,Articles!$A$5:$A$304,0)),"Aucun")&lt;&gt;"Aucun",G347=""),"Lot manquant",IF(COUNTIF($N$2:$N$5000,N347)&gt;1,"Doublon ?","")))))</f>
        <v/>
      </c>
      <c r="N347" s="6" t="str">
        <f aca="false">IF(D347="","",B347&amp;"/"&amp;C347&amp;"/"&amp;D347&amp;"/"&amp;G347&amp;"/"&amp;H347&amp;"/"&amp;TEXT(A347,"0"))</f>
        <v>BS-2601-1260/Sortie/GA09//6/46024</v>
      </c>
    </row>
    <row r="348" customFormat="false" ht="15" hidden="false" customHeight="false" outlineLevel="0" collapsed="false">
      <c r="A348" s="37" t="n">
        <v>46024</v>
      </c>
      <c r="B348" s="38" t="s">
        <v>451</v>
      </c>
      <c r="C348" s="38" t="s">
        <v>113</v>
      </c>
      <c r="D348" s="38" t="s">
        <v>96</v>
      </c>
      <c r="E348" s="39" t="str">
        <f aca="false">IF(D348="","",IFERROR(INDEX(Articles!$B$5:$B$304,MATCH(D348,Articles!$A$5:$A$304,0)),"Référence inconnue"))</f>
        <v>Film étirable 500 mm</v>
      </c>
      <c r="F348" s="38" t="s">
        <v>93</v>
      </c>
      <c r="G348" s="38"/>
      <c r="H348" s="38" t="n">
        <v>2</v>
      </c>
      <c r="I348" s="40" t="n">
        <f aca="false">IF(C348="","",IFERROR(INDEX(Listes!$B$3:$B$20,MATCH(C348,Listes!$A$3:$A$20,0)),""))</f>
        <v>-1</v>
      </c>
      <c r="J348" s="40" t="n">
        <f aca="false">IF(OR(H348="",I348=""),0,H348*I348)</f>
        <v>-2</v>
      </c>
      <c r="K348" s="38" t="s">
        <v>93</v>
      </c>
      <c r="L348" s="38" t="s">
        <v>121</v>
      </c>
      <c r="M348" s="41" t="str">
        <f aca="false">IF(D348="","",IF(E348="Référence inconnue","Référence inconnue",IF(I348="","Type inconnu",IF(AND(IFERROR(INDEX(Articles!$I$5:$I$304,MATCH(D348,Articles!$A$5:$A$304,0)),"Aucun")&lt;&gt;"Aucun",G348=""),"Lot manquant",IF(COUNTIF($N$2:$N$5000,N348)&gt;1,"Doublon ?","")))))</f>
        <v/>
      </c>
      <c r="N348" s="6" t="str">
        <f aca="false">IF(D348="","",B348&amp;"/"&amp;C348&amp;"/"&amp;D348&amp;"/"&amp;G348&amp;"/"&amp;H348&amp;"/"&amp;TEXT(A348,"0"))</f>
        <v>BS-2601-1261/Sortie/FS500//2/46024</v>
      </c>
    </row>
    <row r="349" customFormat="false" ht="15" hidden="false" customHeight="false" outlineLevel="0" collapsed="false">
      <c r="A349" s="37" t="n">
        <v>46024</v>
      </c>
      <c r="B349" s="38" t="s">
        <v>452</v>
      </c>
      <c r="C349" s="38" t="s">
        <v>113</v>
      </c>
      <c r="D349" s="38" t="s">
        <v>97</v>
      </c>
      <c r="E349" s="39" t="str">
        <f aca="false">IF(D349="","",IFERROR(INDEX(Articles!$B$5:$B$304,MATCH(D349,Articles!$A$5:$A$304,0)),"Référence inconnue"))</f>
        <v>Vis H M8x30 (boîte de 100)</v>
      </c>
      <c r="F349" s="38" t="s">
        <v>93</v>
      </c>
      <c r="G349" s="38"/>
      <c r="H349" s="38" t="n">
        <v>4</v>
      </c>
      <c r="I349" s="40" t="n">
        <f aca="false">IF(C349="","",IFERROR(INDEX(Listes!$B$3:$B$20,MATCH(C349,Listes!$A$3:$A$20,0)),""))</f>
        <v>-1</v>
      </c>
      <c r="J349" s="40" t="n">
        <f aca="false">IF(OR(H349="",I349=""),0,H349*I349)</f>
        <v>-4</v>
      </c>
      <c r="K349" s="38" t="s">
        <v>93</v>
      </c>
      <c r="L349" s="38" t="s">
        <v>114</v>
      </c>
      <c r="M349" s="41" t="str">
        <f aca="false">IF(D349="","",IF(E349="Référence inconnue","Référence inconnue",IF(I349="","Type inconnu",IF(AND(IFERROR(INDEX(Articles!$I$5:$I$304,MATCH(D349,Articles!$A$5:$A$304,0)),"Aucun")&lt;&gt;"Aucun",G349=""),"Lot manquant",IF(COUNTIF($N$2:$N$5000,N349)&gt;1,"Doublon ?","")))))</f>
        <v/>
      </c>
      <c r="N349" s="6" t="str">
        <f aca="false">IF(D349="","",B349&amp;"/"&amp;C349&amp;"/"&amp;D349&amp;"/"&amp;G349&amp;"/"&amp;H349&amp;"/"&amp;TEXT(A349,"0"))</f>
        <v>BS-2601-1262/Sortie/BO830//4/46024</v>
      </c>
    </row>
    <row r="350" customFormat="false" ht="15" hidden="false" customHeight="false" outlineLevel="0" collapsed="false">
      <c r="A350" s="37" t="n">
        <v>46027</v>
      </c>
      <c r="B350" s="38" t="s">
        <v>453</v>
      </c>
      <c r="C350" s="38" t="s">
        <v>113</v>
      </c>
      <c r="D350" s="38" t="s">
        <v>92</v>
      </c>
      <c r="E350" s="39" t="str">
        <f aca="false">IF(D350="","",IFERROR(INDEX(Articles!$B$5:$B$304,MATCH(D350,Articles!$A$5:$A$304,0)),"Référence inconnue"))</f>
        <v>Disque à tronçonner Ø125 mm</v>
      </c>
      <c r="F350" s="38" t="s">
        <v>111</v>
      </c>
      <c r="G350" s="38"/>
      <c r="H350" s="38" t="n">
        <v>8</v>
      </c>
      <c r="I350" s="40" t="n">
        <f aca="false">IF(C350="","",IFERROR(INDEX(Listes!$B$3:$B$20,MATCH(C350,Listes!$A$3:$A$20,0)),""))</f>
        <v>-1</v>
      </c>
      <c r="J350" s="40" t="n">
        <f aca="false">IF(OR(H350="",I350=""),0,H350*I350)</f>
        <v>-8</v>
      </c>
      <c r="K350" s="38" t="s">
        <v>111</v>
      </c>
      <c r="L350" s="38" t="s">
        <v>114</v>
      </c>
      <c r="M350" s="41" t="str">
        <f aca="false">IF(D350="","",IF(E350="Référence inconnue","Référence inconnue",IF(I350="","Type inconnu",IF(AND(IFERROR(INDEX(Articles!$I$5:$I$304,MATCH(D350,Articles!$A$5:$A$304,0)),"Aucun")&lt;&gt;"Aucun",G350=""),"Lot manquant",IF(COUNTIF($N$2:$N$5000,N350)&gt;1,"Doublon ?","")))))</f>
        <v/>
      </c>
      <c r="N350" s="6" t="str">
        <f aca="false">IF(D350="","",B350&amp;"/"&amp;C350&amp;"/"&amp;D350&amp;"/"&amp;G350&amp;"/"&amp;H350&amp;"/"&amp;TEXT(A350,"0"))</f>
        <v>BS-2601-1263/Sortie/DT125//8/46027</v>
      </c>
    </row>
    <row r="351" customFormat="false" ht="15" hidden="false" customHeight="false" outlineLevel="0" collapsed="false">
      <c r="A351" s="37" t="n">
        <v>46027</v>
      </c>
      <c r="B351" s="38" t="s">
        <v>454</v>
      </c>
      <c r="C351" s="38" t="s">
        <v>113</v>
      </c>
      <c r="D351" s="38" t="s">
        <v>92</v>
      </c>
      <c r="E351" s="39" t="str">
        <f aca="false">IF(D351="","",IFERROR(INDEX(Articles!$B$5:$B$304,MATCH(D351,Articles!$A$5:$A$304,0)),"Référence inconnue"))</f>
        <v>Disque à tronçonner Ø125 mm</v>
      </c>
      <c r="F351" s="38" t="s">
        <v>111</v>
      </c>
      <c r="G351" s="38"/>
      <c r="H351" s="38" t="n">
        <v>6</v>
      </c>
      <c r="I351" s="40" t="n">
        <f aca="false">IF(C351="","",IFERROR(INDEX(Listes!$B$3:$B$20,MATCH(C351,Listes!$A$3:$A$20,0)),""))</f>
        <v>-1</v>
      </c>
      <c r="J351" s="40" t="n">
        <f aca="false">IF(OR(H351="",I351=""),0,H351*I351)</f>
        <v>-6</v>
      </c>
      <c r="K351" s="38" t="s">
        <v>111</v>
      </c>
      <c r="L351" s="38" t="s">
        <v>114</v>
      </c>
      <c r="M351" s="41" t="str">
        <f aca="false">IF(D351="","",IF(E351="Référence inconnue","Référence inconnue",IF(I351="","Type inconnu",IF(AND(IFERROR(INDEX(Articles!$I$5:$I$304,MATCH(D351,Articles!$A$5:$A$304,0)),"Aucun")&lt;&gt;"Aucun",G351=""),"Lot manquant",IF(COUNTIF($N$2:$N$5000,N351)&gt;1,"Doublon ?","")))))</f>
        <v/>
      </c>
      <c r="N351" s="6" t="str">
        <f aca="false">IF(D351="","",B351&amp;"/"&amp;C351&amp;"/"&amp;D351&amp;"/"&amp;G351&amp;"/"&amp;H351&amp;"/"&amp;TEXT(A351,"0"))</f>
        <v>BS-2601-1264/Sortie/DT125//6/46027</v>
      </c>
    </row>
    <row r="352" customFormat="false" ht="15" hidden="false" customHeight="false" outlineLevel="0" collapsed="false">
      <c r="A352" s="37" t="n">
        <v>46027</v>
      </c>
      <c r="B352" s="38" t="s">
        <v>455</v>
      </c>
      <c r="C352" s="38" t="s">
        <v>113</v>
      </c>
      <c r="D352" s="38" t="s">
        <v>95</v>
      </c>
      <c r="E352" s="39" t="str">
        <f aca="false">IF(D352="","",IFERROR(INDEX(Articles!$B$5:$B$304,MATCH(D352,Articles!$A$5:$A$304,0)),"Référence inconnue"))</f>
        <v>Gants de manutention taille 9</v>
      </c>
      <c r="F352" s="38" t="s">
        <v>93</v>
      </c>
      <c r="G352" s="38"/>
      <c r="H352" s="38" t="n">
        <v>8</v>
      </c>
      <c r="I352" s="40" t="n">
        <f aca="false">IF(C352="","",IFERROR(INDEX(Listes!$B$3:$B$20,MATCH(C352,Listes!$A$3:$A$20,0)),""))</f>
        <v>-1</v>
      </c>
      <c r="J352" s="40" t="n">
        <f aca="false">IF(OR(H352="",I352=""),0,H352*I352)</f>
        <v>-8</v>
      </c>
      <c r="K352" s="38" t="s">
        <v>93</v>
      </c>
      <c r="L352" s="38" t="s">
        <v>114</v>
      </c>
      <c r="M352" s="41" t="str">
        <f aca="false">IF(D352="","",IF(E352="Référence inconnue","Référence inconnue",IF(I352="","Type inconnu",IF(AND(IFERROR(INDEX(Articles!$I$5:$I$304,MATCH(D352,Articles!$A$5:$A$304,0)),"Aucun")&lt;&gt;"Aucun",G352=""),"Lot manquant",IF(COUNTIF($N$2:$N$5000,N352)&gt;1,"Doublon ?","")))))</f>
        <v/>
      </c>
      <c r="N352" s="6" t="str">
        <f aca="false">IF(D352="","",B352&amp;"/"&amp;C352&amp;"/"&amp;D352&amp;"/"&amp;G352&amp;"/"&amp;H352&amp;"/"&amp;TEXT(A352,"0"))</f>
        <v>BS-2601-1265/Sortie/GA09//8/46027</v>
      </c>
    </row>
    <row r="353" customFormat="false" ht="15" hidden="false" customHeight="false" outlineLevel="0" collapsed="false">
      <c r="A353" s="37" t="n">
        <v>46027</v>
      </c>
      <c r="B353" s="38" t="s">
        <v>456</v>
      </c>
      <c r="C353" s="38" t="s">
        <v>113</v>
      </c>
      <c r="D353" s="38" t="s">
        <v>96</v>
      </c>
      <c r="E353" s="39" t="str">
        <f aca="false">IF(D353="","",IFERROR(INDEX(Articles!$B$5:$B$304,MATCH(D353,Articles!$A$5:$A$304,0)),"Référence inconnue"))</f>
        <v>Film étirable 500 mm</v>
      </c>
      <c r="F353" s="38" t="s">
        <v>93</v>
      </c>
      <c r="G353" s="38"/>
      <c r="H353" s="38" t="n">
        <v>3</v>
      </c>
      <c r="I353" s="40" t="n">
        <f aca="false">IF(C353="","",IFERROR(INDEX(Listes!$B$3:$B$20,MATCH(C353,Listes!$A$3:$A$20,0)),""))</f>
        <v>-1</v>
      </c>
      <c r="J353" s="40" t="n">
        <f aca="false">IF(OR(H353="",I353=""),0,H353*I353)</f>
        <v>-3</v>
      </c>
      <c r="K353" s="38" t="s">
        <v>93</v>
      </c>
      <c r="L353" s="38" t="s">
        <v>121</v>
      </c>
      <c r="M353" s="41" t="str">
        <f aca="false">IF(D353="","",IF(E353="Référence inconnue","Référence inconnue",IF(I353="","Type inconnu",IF(AND(IFERROR(INDEX(Articles!$I$5:$I$304,MATCH(D353,Articles!$A$5:$A$304,0)),"Aucun")&lt;&gt;"Aucun",G353=""),"Lot manquant",IF(COUNTIF($N$2:$N$5000,N353)&gt;1,"Doublon ?","")))))</f>
        <v/>
      </c>
      <c r="N353" s="6" t="str">
        <f aca="false">IF(D353="","",B353&amp;"/"&amp;C353&amp;"/"&amp;D353&amp;"/"&amp;G353&amp;"/"&amp;H353&amp;"/"&amp;TEXT(A353,"0"))</f>
        <v>BS-2601-1266/Sortie/FS500//3/46027</v>
      </c>
    </row>
    <row r="354" customFormat="false" ht="15" hidden="false" customHeight="false" outlineLevel="0" collapsed="false">
      <c r="A354" s="37" t="n">
        <v>46027</v>
      </c>
      <c r="B354" s="38" t="s">
        <v>457</v>
      </c>
      <c r="C354" s="38" t="s">
        <v>113</v>
      </c>
      <c r="D354" s="38" t="s">
        <v>97</v>
      </c>
      <c r="E354" s="39" t="str">
        <f aca="false">IF(D354="","",IFERROR(INDEX(Articles!$B$5:$B$304,MATCH(D354,Articles!$A$5:$A$304,0)),"Référence inconnue"))</f>
        <v>Vis H M8x30 (boîte de 100)</v>
      </c>
      <c r="F354" s="38" t="s">
        <v>93</v>
      </c>
      <c r="G354" s="38"/>
      <c r="H354" s="38" t="n">
        <v>2</v>
      </c>
      <c r="I354" s="40" t="n">
        <f aca="false">IF(C354="","",IFERROR(INDEX(Listes!$B$3:$B$20,MATCH(C354,Listes!$A$3:$A$20,0)),""))</f>
        <v>-1</v>
      </c>
      <c r="J354" s="40" t="n">
        <f aca="false">IF(OR(H354="",I354=""),0,H354*I354)</f>
        <v>-2</v>
      </c>
      <c r="K354" s="38" t="s">
        <v>93</v>
      </c>
      <c r="L354" s="38" t="s">
        <v>114</v>
      </c>
      <c r="M354" s="41" t="str">
        <f aca="false">IF(D354="","",IF(E354="Référence inconnue","Référence inconnue",IF(I354="","Type inconnu",IF(AND(IFERROR(INDEX(Articles!$I$5:$I$304,MATCH(D354,Articles!$A$5:$A$304,0)),"Aucun")&lt;&gt;"Aucun",G354=""),"Lot manquant",IF(COUNTIF($N$2:$N$5000,N354)&gt;1,"Doublon ?","")))))</f>
        <v/>
      </c>
      <c r="N354" s="6" t="str">
        <f aca="false">IF(D354="","",B354&amp;"/"&amp;C354&amp;"/"&amp;D354&amp;"/"&amp;G354&amp;"/"&amp;H354&amp;"/"&amp;TEXT(A354,"0"))</f>
        <v>BS-2601-1267/Sortie/BO830//2/46027</v>
      </c>
    </row>
    <row r="355" customFormat="false" ht="15" hidden="false" customHeight="false" outlineLevel="0" collapsed="false">
      <c r="A355" s="37" t="n">
        <v>46027</v>
      </c>
      <c r="B355" s="38" t="s">
        <v>458</v>
      </c>
      <c r="C355" s="38" t="s">
        <v>113</v>
      </c>
      <c r="D355" s="38" t="s">
        <v>98</v>
      </c>
      <c r="E355" s="39" t="str">
        <f aca="false">IF(D355="","",IFERROR(INDEX(Articles!$B$5:$B$304,MATCH(D355,Articles!$A$5:$A$304,0)),"Référence inconnue"))</f>
        <v>Roulement 6204-2RS</v>
      </c>
      <c r="F355" s="38" t="s">
        <v>93</v>
      </c>
      <c r="G355" s="38"/>
      <c r="H355" s="38" t="n">
        <v>6</v>
      </c>
      <c r="I355" s="40" t="n">
        <f aca="false">IF(C355="","",IFERROR(INDEX(Listes!$B$3:$B$20,MATCH(C355,Listes!$A$3:$A$20,0)),""))</f>
        <v>-1</v>
      </c>
      <c r="J355" s="40" t="n">
        <f aca="false">IF(OR(H355="",I355=""),0,H355*I355)</f>
        <v>-6</v>
      </c>
      <c r="K355" s="38" t="s">
        <v>93</v>
      </c>
      <c r="L355" s="38" t="s">
        <v>124</v>
      </c>
      <c r="M355" s="41" t="str">
        <f aca="false">IF(D355="","",IF(E355="Référence inconnue","Référence inconnue",IF(I355="","Type inconnu",IF(AND(IFERROR(INDEX(Articles!$I$5:$I$304,MATCH(D355,Articles!$A$5:$A$304,0)),"Aucun")&lt;&gt;"Aucun",G355=""),"Lot manquant",IF(COUNTIF($N$2:$N$5000,N355)&gt;1,"Doublon ?","")))))</f>
        <v/>
      </c>
      <c r="N355" s="6" t="str">
        <f aca="false">IF(D355="","",B355&amp;"/"&amp;C355&amp;"/"&amp;D355&amp;"/"&amp;G355&amp;"/"&amp;H355&amp;"/"&amp;TEXT(A355,"0"))</f>
        <v>BS-2601-1268/Sortie/RL6204//6/46027</v>
      </c>
    </row>
    <row r="356" customFormat="false" ht="15" hidden="false" customHeight="false" outlineLevel="0" collapsed="false">
      <c r="A356" s="37" t="n">
        <v>46028</v>
      </c>
      <c r="B356" s="38" t="s">
        <v>459</v>
      </c>
      <c r="C356" s="38" t="s">
        <v>107</v>
      </c>
      <c r="D356" s="38" t="s">
        <v>92</v>
      </c>
      <c r="E356" s="39" t="str">
        <f aca="false">IF(D356="","",IFERROR(INDEX(Articles!$B$5:$B$304,MATCH(D356,Articles!$A$5:$A$304,0)),"Référence inconnue"))</f>
        <v>Disque à tronçonner Ø125 mm</v>
      </c>
      <c r="F356" s="38" t="s">
        <v>93</v>
      </c>
      <c r="G356" s="38"/>
      <c r="H356" s="38" t="n">
        <v>20</v>
      </c>
      <c r="I356" s="40" t="n">
        <f aca="false">IF(C356="","",IFERROR(INDEX(Listes!$B$3:$B$20,MATCH(C356,Listes!$A$3:$A$20,0)),""))</f>
        <v>-1</v>
      </c>
      <c r="J356" s="40" t="n">
        <f aca="false">IF(OR(H356="",I356=""),0,H356*I356)</f>
        <v>-20</v>
      </c>
      <c r="K356" s="38" t="s">
        <v>93</v>
      </c>
      <c r="L356" s="38" t="s">
        <v>108</v>
      </c>
      <c r="M356" s="41" t="str">
        <f aca="false">IF(D356="","",IF(E356="Référence inconnue","Référence inconnue",IF(I356="","Type inconnu",IF(AND(IFERROR(INDEX(Articles!$I$5:$I$304,MATCH(D356,Articles!$A$5:$A$304,0)),"Aucun")&lt;&gt;"Aucun",G356=""),"Lot manquant",IF(COUNTIF($N$2:$N$5000,N356)&gt;1,"Doublon ?","")))))</f>
        <v/>
      </c>
      <c r="N356" s="6" t="str">
        <f aca="false">IF(D356="","",B356&amp;"/"&amp;C356&amp;"/"&amp;D356&amp;"/"&amp;G356&amp;"/"&amp;H356&amp;"/"&amp;TEXT(A356,"0"))</f>
        <v>TR-2601-027/Transfert sortant/DT125//20/46028</v>
      </c>
    </row>
    <row r="357" customFormat="false" ht="15" hidden="false" customHeight="false" outlineLevel="0" collapsed="false">
      <c r="A357" s="37" t="n">
        <v>46028</v>
      </c>
      <c r="B357" s="38" t="s">
        <v>459</v>
      </c>
      <c r="C357" s="38" t="s">
        <v>110</v>
      </c>
      <c r="D357" s="38" t="s">
        <v>92</v>
      </c>
      <c r="E357" s="39" t="str">
        <f aca="false">IF(D357="","",IFERROR(INDEX(Articles!$B$5:$B$304,MATCH(D357,Articles!$A$5:$A$304,0)),"Référence inconnue"))</f>
        <v>Disque à tronçonner Ø125 mm</v>
      </c>
      <c r="F357" s="38" t="s">
        <v>111</v>
      </c>
      <c r="G357" s="38"/>
      <c r="H357" s="38" t="n">
        <v>20</v>
      </c>
      <c r="I357" s="40" t="n">
        <f aca="false">IF(C357="","",IFERROR(INDEX(Listes!$B$3:$B$20,MATCH(C357,Listes!$A$3:$A$20,0)),""))</f>
        <v>1</v>
      </c>
      <c r="J357" s="40" t="n">
        <f aca="false">IF(OR(H357="",I357=""),0,H357*I357)</f>
        <v>20</v>
      </c>
      <c r="K357" s="38" t="s">
        <v>93</v>
      </c>
      <c r="L357" s="38" t="s">
        <v>108</v>
      </c>
      <c r="M357" s="41" t="str">
        <f aca="false">IF(D357="","",IF(E357="Référence inconnue","Référence inconnue",IF(I357="","Type inconnu",IF(AND(IFERROR(INDEX(Articles!$I$5:$I$304,MATCH(D357,Articles!$A$5:$A$304,0)),"Aucun")&lt;&gt;"Aucun",G357=""),"Lot manquant",IF(COUNTIF($N$2:$N$5000,N357)&gt;1,"Doublon ?","")))))</f>
        <v/>
      </c>
      <c r="N357" s="6" t="str">
        <f aca="false">IF(D357="","",B357&amp;"/"&amp;C357&amp;"/"&amp;D357&amp;"/"&amp;G357&amp;"/"&amp;H357&amp;"/"&amp;TEXT(A357,"0"))</f>
        <v>TR-2601-027/Transfert entrant/DT125//20/46028</v>
      </c>
    </row>
    <row r="358" customFormat="false" ht="15" hidden="false" customHeight="false" outlineLevel="0" collapsed="false">
      <c r="A358" s="37" t="n">
        <v>46028</v>
      </c>
      <c r="B358" s="38" t="s">
        <v>460</v>
      </c>
      <c r="C358" s="38" t="s">
        <v>113</v>
      </c>
      <c r="D358" s="38" t="s">
        <v>92</v>
      </c>
      <c r="E358" s="39" t="str">
        <f aca="false">IF(D358="","",IFERROR(INDEX(Articles!$B$5:$B$304,MATCH(D358,Articles!$A$5:$A$304,0)),"Référence inconnue"))</f>
        <v>Disque à tronçonner Ø125 mm</v>
      </c>
      <c r="F358" s="38" t="s">
        <v>111</v>
      </c>
      <c r="G358" s="38"/>
      <c r="H358" s="38" t="n">
        <v>3</v>
      </c>
      <c r="I358" s="40" t="n">
        <f aca="false">IF(C358="","",IFERROR(INDEX(Listes!$B$3:$B$20,MATCH(C358,Listes!$A$3:$A$20,0)),""))</f>
        <v>-1</v>
      </c>
      <c r="J358" s="40" t="n">
        <f aca="false">IF(OR(H358="",I358=""),0,H358*I358)</f>
        <v>-3</v>
      </c>
      <c r="K358" s="38" t="s">
        <v>111</v>
      </c>
      <c r="L358" s="38" t="s">
        <v>114</v>
      </c>
      <c r="M358" s="41" t="str">
        <f aca="false">IF(D358="","",IF(E358="Référence inconnue","Référence inconnue",IF(I358="","Type inconnu",IF(AND(IFERROR(INDEX(Articles!$I$5:$I$304,MATCH(D358,Articles!$A$5:$A$304,0)),"Aucun")&lt;&gt;"Aucun",G358=""),"Lot manquant",IF(COUNTIF($N$2:$N$5000,N358)&gt;1,"Doublon ?","")))))</f>
        <v/>
      </c>
      <c r="N358" s="6" t="str">
        <f aca="false">IF(D358="","",B358&amp;"/"&amp;C358&amp;"/"&amp;D358&amp;"/"&amp;G358&amp;"/"&amp;H358&amp;"/"&amp;TEXT(A358,"0"))</f>
        <v>BS-2601-1269/Sortie/DT125//3/46028</v>
      </c>
    </row>
    <row r="359" customFormat="false" ht="15" hidden="false" customHeight="false" outlineLevel="0" collapsed="false">
      <c r="A359" s="37" t="n">
        <v>46028</v>
      </c>
      <c r="B359" s="38" t="s">
        <v>461</v>
      </c>
      <c r="C359" s="38" t="s">
        <v>113</v>
      </c>
      <c r="D359" s="38" t="s">
        <v>92</v>
      </c>
      <c r="E359" s="39" t="str">
        <f aca="false">IF(D359="","",IFERROR(INDEX(Articles!$B$5:$B$304,MATCH(D359,Articles!$A$5:$A$304,0)),"Référence inconnue"))</f>
        <v>Disque à tronçonner Ø125 mm</v>
      </c>
      <c r="F359" s="38" t="s">
        <v>111</v>
      </c>
      <c r="G359" s="38"/>
      <c r="H359" s="38" t="n">
        <v>4</v>
      </c>
      <c r="I359" s="40" t="n">
        <f aca="false">IF(C359="","",IFERROR(INDEX(Listes!$B$3:$B$20,MATCH(C359,Listes!$A$3:$A$20,0)),""))</f>
        <v>-1</v>
      </c>
      <c r="J359" s="40" t="n">
        <f aca="false">IF(OR(H359="",I359=""),0,H359*I359)</f>
        <v>-4</v>
      </c>
      <c r="K359" s="38" t="s">
        <v>111</v>
      </c>
      <c r="L359" s="38" t="s">
        <v>114</v>
      </c>
      <c r="M359" s="41" t="str">
        <f aca="false">IF(D359="","",IF(E359="Référence inconnue","Référence inconnue",IF(I359="","Type inconnu",IF(AND(IFERROR(INDEX(Articles!$I$5:$I$304,MATCH(D359,Articles!$A$5:$A$304,0)),"Aucun")&lt;&gt;"Aucun",G359=""),"Lot manquant",IF(COUNTIF($N$2:$N$5000,N359)&gt;1,"Doublon ?","")))))</f>
        <v/>
      </c>
      <c r="N359" s="6" t="str">
        <f aca="false">IF(D359="","",B359&amp;"/"&amp;C359&amp;"/"&amp;D359&amp;"/"&amp;G359&amp;"/"&amp;H359&amp;"/"&amp;TEXT(A359,"0"))</f>
        <v>BS-2601-1270/Sortie/DT125//4/46028</v>
      </c>
    </row>
    <row r="360" customFormat="false" ht="15" hidden="false" customHeight="false" outlineLevel="0" collapsed="false">
      <c r="A360" s="37" t="n">
        <v>46028</v>
      </c>
      <c r="B360" s="38" t="s">
        <v>462</v>
      </c>
      <c r="C360" s="38" t="s">
        <v>113</v>
      </c>
      <c r="D360" s="38" t="s">
        <v>92</v>
      </c>
      <c r="E360" s="39" t="str">
        <f aca="false">IF(D360="","",IFERROR(INDEX(Articles!$B$5:$B$304,MATCH(D360,Articles!$A$5:$A$304,0)),"Référence inconnue"))</f>
        <v>Disque à tronçonner Ø125 mm</v>
      </c>
      <c r="F360" s="38" t="s">
        <v>111</v>
      </c>
      <c r="G360" s="38"/>
      <c r="H360" s="38" t="n">
        <v>4</v>
      </c>
      <c r="I360" s="40" t="n">
        <f aca="false">IF(C360="","",IFERROR(INDEX(Listes!$B$3:$B$20,MATCH(C360,Listes!$A$3:$A$20,0)),""))</f>
        <v>-1</v>
      </c>
      <c r="J360" s="40" t="n">
        <f aca="false">IF(OR(H360="",I360=""),0,H360*I360)</f>
        <v>-4</v>
      </c>
      <c r="K360" s="38" t="s">
        <v>111</v>
      </c>
      <c r="L360" s="38" t="s">
        <v>114</v>
      </c>
      <c r="M360" s="41" t="str">
        <f aca="false">IF(D360="","",IF(E360="Référence inconnue","Référence inconnue",IF(I360="","Type inconnu",IF(AND(IFERROR(INDEX(Articles!$I$5:$I$304,MATCH(D360,Articles!$A$5:$A$304,0)),"Aucun")&lt;&gt;"Aucun",G360=""),"Lot manquant",IF(COUNTIF($N$2:$N$5000,N360)&gt;1,"Doublon ?","")))))</f>
        <v/>
      </c>
      <c r="N360" s="6" t="str">
        <f aca="false">IF(D360="","",B360&amp;"/"&amp;C360&amp;"/"&amp;D360&amp;"/"&amp;G360&amp;"/"&amp;H360&amp;"/"&amp;TEXT(A360,"0"))</f>
        <v>BS-2601-1271/Sortie/DT125//4/46028</v>
      </c>
    </row>
    <row r="361" customFormat="false" ht="15" hidden="false" customHeight="false" outlineLevel="0" collapsed="false">
      <c r="A361" s="37" t="n">
        <v>46028</v>
      </c>
      <c r="B361" s="38" t="s">
        <v>463</v>
      </c>
      <c r="C361" s="38" t="s">
        <v>113</v>
      </c>
      <c r="D361" s="38" t="s">
        <v>95</v>
      </c>
      <c r="E361" s="39" t="str">
        <f aca="false">IF(D361="","",IFERROR(INDEX(Articles!$B$5:$B$304,MATCH(D361,Articles!$A$5:$A$304,0)),"Référence inconnue"))</f>
        <v>Gants de manutention taille 9</v>
      </c>
      <c r="F361" s="38" t="s">
        <v>93</v>
      </c>
      <c r="G361" s="38"/>
      <c r="H361" s="38" t="n">
        <v>5</v>
      </c>
      <c r="I361" s="40" t="n">
        <f aca="false">IF(C361="","",IFERROR(INDEX(Listes!$B$3:$B$20,MATCH(C361,Listes!$A$3:$A$20,0)),""))</f>
        <v>-1</v>
      </c>
      <c r="J361" s="40" t="n">
        <f aca="false">IF(OR(H361="",I361=""),0,H361*I361)</f>
        <v>-5</v>
      </c>
      <c r="K361" s="38" t="s">
        <v>93</v>
      </c>
      <c r="L361" s="38" t="s">
        <v>114</v>
      </c>
      <c r="M361" s="41" t="str">
        <f aca="false">IF(D361="","",IF(E361="Référence inconnue","Référence inconnue",IF(I361="","Type inconnu",IF(AND(IFERROR(INDEX(Articles!$I$5:$I$304,MATCH(D361,Articles!$A$5:$A$304,0)),"Aucun")&lt;&gt;"Aucun",G361=""),"Lot manquant",IF(COUNTIF($N$2:$N$5000,N361)&gt;1,"Doublon ?","")))))</f>
        <v/>
      </c>
      <c r="N361" s="6" t="str">
        <f aca="false">IF(D361="","",B361&amp;"/"&amp;C361&amp;"/"&amp;D361&amp;"/"&amp;G361&amp;"/"&amp;H361&amp;"/"&amp;TEXT(A361,"0"))</f>
        <v>BS-2601-1272/Sortie/GA09//5/46028</v>
      </c>
    </row>
    <row r="362" customFormat="false" ht="15" hidden="false" customHeight="false" outlineLevel="0" collapsed="false">
      <c r="A362" s="37" t="n">
        <v>46028</v>
      </c>
      <c r="B362" s="38" t="s">
        <v>464</v>
      </c>
      <c r="C362" s="38" t="s">
        <v>113</v>
      </c>
      <c r="D362" s="38" t="s">
        <v>96</v>
      </c>
      <c r="E362" s="39" t="str">
        <f aca="false">IF(D362="","",IFERROR(INDEX(Articles!$B$5:$B$304,MATCH(D362,Articles!$A$5:$A$304,0)),"Référence inconnue"))</f>
        <v>Film étirable 500 mm</v>
      </c>
      <c r="F362" s="38" t="s">
        <v>93</v>
      </c>
      <c r="G362" s="38"/>
      <c r="H362" s="38" t="n">
        <v>2</v>
      </c>
      <c r="I362" s="40" t="n">
        <f aca="false">IF(C362="","",IFERROR(INDEX(Listes!$B$3:$B$20,MATCH(C362,Listes!$A$3:$A$20,0)),""))</f>
        <v>-1</v>
      </c>
      <c r="J362" s="40" t="n">
        <f aca="false">IF(OR(H362="",I362=""),0,H362*I362)</f>
        <v>-2</v>
      </c>
      <c r="K362" s="38" t="s">
        <v>93</v>
      </c>
      <c r="L362" s="38" t="s">
        <v>121</v>
      </c>
      <c r="M362" s="41" t="str">
        <f aca="false">IF(D362="","",IF(E362="Référence inconnue","Référence inconnue",IF(I362="","Type inconnu",IF(AND(IFERROR(INDEX(Articles!$I$5:$I$304,MATCH(D362,Articles!$A$5:$A$304,0)),"Aucun")&lt;&gt;"Aucun",G362=""),"Lot manquant",IF(COUNTIF($N$2:$N$5000,N362)&gt;1,"Doublon ?","")))))</f>
        <v/>
      </c>
      <c r="N362" s="6" t="str">
        <f aca="false">IF(D362="","",B362&amp;"/"&amp;C362&amp;"/"&amp;D362&amp;"/"&amp;G362&amp;"/"&amp;H362&amp;"/"&amp;TEXT(A362,"0"))</f>
        <v>BS-2601-1273/Sortie/FS500//2/46028</v>
      </c>
    </row>
    <row r="363" customFormat="false" ht="15" hidden="false" customHeight="false" outlineLevel="0" collapsed="false">
      <c r="A363" s="37" t="n">
        <v>46028</v>
      </c>
      <c r="B363" s="38" t="s">
        <v>465</v>
      </c>
      <c r="C363" s="38" t="s">
        <v>113</v>
      </c>
      <c r="D363" s="38" t="s">
        <v>102</v>
      </c>
      <c r="E363" s="39" t="str">
        <f aca="false">IF(D363="","",IFERROR(INDEX(Articles!$B$5:$B$304,MATCH(D363,Articles!$A$5:$A$304,0)),"Référence inconnue"))</f>
        <v>Huile hydraulique HVLP 46 (bidon 20 L)</v>
      </c>
      <c r="F363" s="38" t="s">
        <v>93</v>
      </c>
      <c r="G363" s="38" t="s">
        <v>343</v>
      </c>
      <c r="H363" s="38" t="n">
        <v>2</v>
      </c>
      <c r="I363" s="40" t="n">
        <f aca="false">IF(C363="","",IFERROR(INDEX(Listes!$B$3:$B$20,MATCH(C363,Listes!$A$3:$A$20,0)),""))</f>
        <v>-1</v>
      </c>
      <c r="J363" s="40" t="n">
        <f aca="false">IF(OR(H363="",I363=""),0,H363*I363)</f>
        <v>-2</v>
      </c>
      <c r="K363" s="38" t="s">
        <v>93</v>
      </c>
      <c r="L363" s="38" t="s">
        <v>124</v>
      </c>
      <c r="M363" s="41" t="str">
        <f aca="false">IF(D363="","",IF(E363="Référence inconnue","Référence inconnue",IF(I363="","Type inconnu",IF(AND(IFERROR(INDEX(Articles!$I$5:$I$304,MATCH(D363,Articles!$A$5:$A$304,0)),"Aucun")&lt;&gt;"Aucun",G363=""),"Lot manquant",IF(COUNTIF($N$2:$N$5000,N363)&gt;1,"Doublon ?","")))))</f>
        <v/>
      </c>
      <c r="N363" s="6" t="str">
        <f aca="false">IF(D363="","",B363&amp;"/"&amp;C363&amp;"/"&amp;D363&amp;"/"&amp;G363&amp;"/"&amp;H363&amp;"/"&amp;TEXT(A363,"0"))</f>
        <v>BS-2601-1274/Sortie/HV46/HV-2511-03/2/46028</v>
      </c>
    </row>
    <row r="364" customFormat="false" ht="15" hidden="false" customHeight="false" outlineLevel="0" collapsed="false">
      <c r="A364" s="37" t="n">
        <v>46028</v>
      </c>
      <c r="B364" s="38" t="s">
        <v>466</v>
      </c>
      <c r="C364" s="38" t="s">
        <v>113</v>
      </c>
      <c r="D364" s="38" t="s">
        <v>105</v>
      </c>
      <c r="E364" s="39" t="str">
        <f aca="false">IF(D364="","",IFERROR(INDEX(Articles!$B$5:$B$304,MATCH(D364,Articles!$A$5:$A$304,0)),"Référence inconnue"))</f>
        <v>Élingue textile 2 t, 2 m</v>
      </c>
      <c r="F364" s="38" t="s">
        <v>93</v>
      </c>
      <c r="G364" s="38"/>
      <c r="H364" s="38" t="n">
        <v>1</v>
      </c>
      <c r="I364" s="40" t="n">
        <f aca="false">IF(C364="","",IFERROR(INDEX(Listes!$B$3:$B$20,MATCH(C364,Listes!$A$3:$A$20,0)),""))</f>
        <v>-1</v>
      </c>
      <c r="J364" s="40" t="n">
        <f aca="false">IF(OR(H364="",I364=""),0,H364*I364)</f>
        <v>-1</v>
      </c>
      <c r="K364" s="38" t="s">
        <v>93</v>
      </c>
      <c r="L364" s="38" t="s">
        <v>124</v>
      </c>
      <c r="M364" s="41" t="str">
        <f aca="false">IF(D364="","",IF(E364="Référence inconnue","Référence inconnue",IF(I364="","Type inconnu",IF(AND(IFERROR(INDEX(Articles!$I$5:$I$304,MATCH(D364,Articles!$A$5:$A$304,0)),"Aucun")&lt;&gt;"Aucun",G364=""),"Lot manquant",IF(COUNTIF($N$2:$N$5000,N364)&gt;1,"Doublon ?","")))))</f>
        <v/>
      </c>
      <c r="N364" s="6" t="str">
        <f aca="false">IF(D364="","",B364&amp;"/"&amp;C364&amp;"/"&amp;D364&amp;"/"&amp;G364&amp;"/"&amp;H364&amp;"/"&amp;TEXT(A364,"0"))</f>
        <v>BS-2601-1275/Sortie/EL2T//1/46028</v>
      </c>
    </row>
    <row r="365" customFormat="false" ht="15" hidden="false" customHeight="false" outlineLevel="0" collapsed="false">
      <c r="A365" s="37" t="n">
        <v>46029</v>
      </c>
      <c r="B365" s="38" t="s">
        <v>467</v>
      </c>
      <c r="C365" s="38" t="s">
        <v>107</v>
      </c>
      <c r="D365" s="38" t="s">
        <v>92</v>
      </c>
      <c r="E365" s="39" t="str">
        <f aca="false">IF(D365="","",IFERROR(INDEX(Articles!$B$5:$B$304,MATCH(D365,Articles!$A$5:$A$304,0)),"Référence inconnue"))</f>
        <v>Disque à tronçonner Ø125 mm</v>
      </c>
      <c r="F365" s="38" t="s">
        <v>93</v>
      </c>
      <c r="G365" s="38"/>
      <c r="H365" s="38" t="n">
        <v>20</v>
      </c>
      <c r="I365" s="40" t="n">
        <f aca="false">IF(C365="","",IFERROR(INDEX(Listes!$B$3:$B$20,MATCH(C365,Listes!$A$3:$A$20,0)),""))</f>
        <v>-1</v>
      </c>
      <c r="J365" s="40" t="n">
        <f aca="false">IF(OR(H365="",I365=""),0,H365*I365)</f>
        <v>-20</v>
      </c>
      <c r="K365" s="38" t="s">
        <v>93</v>
      </c>
      <c r="L365" s="38" t="s">
        <v>108</v>
      </c>
      <c r="M365" s="41" t="str">
        <f aca="false">IF(D365="","",IF(E365="Référence inconnue","Référence inconnue",IF(I365="","Type inconnu",IF(AND(IFERROR(INDEX(Articles!$I$5:$I$304,MATCH(D365,Articles!$A$5:$A$304,0)),"Aucun")&lt;&gt;"Aucun",G365=""),"Lot manquant",IF(COUNTIF($N$2:$N$5000,N365)&gt;1,"Doublon ?","")))))</f>
        <v/>
      </c>
      <c r="N365" s="6" t="str">
        <f aca="false">IF(D365="","",B365&amp;"/"&amp;C365&amp;"/"&amp;D365&amp;"/"&amp;G365&amp;"/"&amp;H365&amp;"/"&amp;TEXT(A365,"0"))</f>
        <v>TR-2601-028/Transfert sortant/DT125//20/46029</v>
      </c>
    </row>
    <row r="366" customFormat="false" ht="15" hidden="false" customHeight="false" outlineLevel="0" collapsed="false">
      <c r="A366" s="37" t="n">
        <v>46029</v>
      </c>
      <c r="B366" s="38" t="s">
        <v>467</v>
      </c>
      <c r="C366" s="38" t="s">
        <v>110</v>
      </c>
      <c r="D366" s="38" t="s">
        <v>92</v>
      </c>
      <c r="E366" s="39" t="str">
        <f aca="false">IF(D366="","",IFERROR(INDEX(Articles!$B$5:$B$304,MATCH(D366,Articles!$A$5:$A$304,0)),"Référence inconnue"))</f>
        <v>Disque à tronçonner Ø125 mm</v>
      </c>
      <c r="F366" s="38" t="s">
        <v>111</v>
      </c>
      <c r="G366" s="38"/>
      <c r="H366" s="38" t="n">
        <v>20</v>
      </c>
      <c r="I366" s="40" t="n">
        <f aca="false">IF(C366="","",IFERROR(INDEX(Listes!$B$3:$B$20,MATCH(C366,Listes!$A$3:$A$20,0)),""))</f>
        <v>1</v>
      </c>
      <c r="J366" s="40" t="n">
        <f aca="false">IF(OR(H366="",I366=""),0,H366*I366)</f>
        <v>20</v>
      </c>
      <c r="K366" s="38" t="s">
        <v>93</v>
      </c>
      <c r="L366" s="38" t="s">
        <v>108</v>
      </c>
      <c r="M366" s="41" t="str">
        <f aca="false">IF(D366="","",IF(E366="Référence inconnue","Référence inconnue",IF(I366="","Type inconnu",IF(AND(IFERROR(INDEX(Articles!$I$5:$I$304,MATCH(D366,Articles!$A$5:$A$304,0)),"Aucun")&lt;&gt;"Aucun",G366=""),"Lot manquant",IF(COUNTIF($N$2:$N$5000,N366)&gt;1,"Doublon ?","")))))</f>
        <v/>
      </c>
      <c r="N366" s="6" t="str">
        <f aca="false">IF(D366="","",B366&amp;"/"&amp;C366&amp;"/"&amp;D366&amp;"/"&amp;G366&amp;"/"&amp;H366&amp;"/"&amp;TEXT(A366,"0"))</f>
        <v>TR-2601-028/Transfert entrant/DT125//20/46029</v>
      </c>
    </row>
    <row r="367" customFormat="false" ht="15" hidden="false" customHeight="false" outlineLevel="0" collapsed="false">
      <c r="A367" s="37" t="n">
        <v>46029</v>
      </c>
      <c r="B367" s="38" t="s">
        <v>468</v>
      </c>
      <c r="C367" s="38" t="s">
        <v>113</v>
      </c>
      <c r="D367" s="38" t="s">
        <v>92</v>
      </c>
      <c r="E367" s="39" t="str">
        <f aca="false">IF(D367="","",IFERROR(INDEX(Articles!$B$5:$B$304,MATCH(D367,Articles!$A$5:$A$304,0)),"Référence inconnue"))</f>
        <v>Disque à tronçonner Ø125 mm</v>
      </c>
      <c r="F367" s="38" t="s">
        <v>111</v>
      </c>
      <c r="G367" s="38"/>
      <c r="H367" s="38" t="n">
        <v>8</v>
      </c>
      <c r="I367" s="40" t="n">
        <f aca="false">IF(C367="","",IFERROR(INDEX(Listes!$B$3:$B$20,MATCH(C367,Listes!$A$3:$A$20,0)),""))</f>
        <v>-1</v>
      </c>
      <c r="J367" s="40" t="n">
        <f aca="false">IF(OR(H367="",I367=""),0,H367*I367)</f>
        <v>-8</v>
      </c>
      <c r="K367" s="38" t="s">
        <v>111</v>
      </c>
      <c r="L367" s="38" t="s">
        <v>114</v>
      </c>
      <c r="M367" s="41" t="str">
        <f aca="false">IF(D367="","",IF(E367="Référence inconnue","Référence inconnue",IF(I367="","Type inconnu",IF(AND(IFERROR(INDEX(Articles!$I$5:$I$304,MATCH(D367,Articles!$A$5:$A$304,0)),"Aucun")&lt;&gt;"Aucun",G367=""),"Lot manquant",IF(COUNTIF($N$2:$N$5000,N367)&gt;1,"Doublon ?","")))))</f>
        <v/>
      </c>
      <c r="N367" s="6" t="str">
        <f aca="false">IF(D367="","",B367&amp;"/"&amp;C367&amp;"/"&amp;D367&amp;"/"&amp;G367&amp;"/"&amp;H367&amp;"/"&amp;TEXT(A367,"0"))</f>
        <v>BS-2601-1276/Sortie/DT125//8/46029</v>
      </c>
    </row>
    <row r="368" customFormat="false" ht="15" hidden="false" customHeight="false" outlineLevel="0" collapsed="false">
      <c r="A368" s="37" t="n">
        <v>46029</v>
      </c>
      <c r="B368" s="38" t="s">
        <v>469</v>
      </c>
      <c r="C368" s="38" t="s">
        <v>113</v>
      </c>
      <c r="D368" s="38" t="s">
        <v>95</v>
      </c>
      <c r="E368" s="39" t="str">
        <f aca="false">IF(D368="","",IFERROR(INDEX(Articles!$B$5:$B$304,MATCH(D368,Articles!$A$5:$A$304,0)),"Référence inconnue"))</f>
        <v>Gants de manutention taille 9</v>
      </c>
      <c r="F368" s="38" t="s">
        <v>93</v>
      </c>
      <c r="G368" s="38"/>
      <c r="H368" s="38" t="n">
        <v>9</v>
      </c>
      <c r="I368" s="40" t="n">
        <f aca="false">IF(C368="","",IFERROR(INDEX(Listes!$B$3:$B$20,MATCH(C368,Listes!$A$3:$A$20,0)),""))</f>
        <v>-1</v>
      </c>
      <c r="J368" s="40" t="n">
        <f aca="false">IF(OR(H368="",I368=""),0,H368*I368)</f>
        <v>-9</v>
      </c>
      <c r="K368" s="38" t="s">
        <v>93</v>
      </c>
      <c r="L368" s="38" t="s">
        <v>124</v>
      </c>
      <c r="M368" s="41" t="str">
        <f aca="false">IF(D368="","",IF(E368="Référence inconnue","Référence inconnue",IF(I368="","Type inconnu",IF(AND(IFERROR(INDEX(Articles!$I$5:$I$304,MATCH(D368,Articles!$A$5:$A$304,0)),"Aucun")&lt;&gt;"Aucun",G368=""),"Lot manquant",IF(COUNTIF($N$2:$N$5000,N368)&gt;1,"Doublon ?","")))))</f>
        <v/>
      </c>
      <c r="N368" s="6" t="str">
        <f aca="false">IF(D368="","",B368&amp;"/"&amp;C368&amp;"/"&amp;D368&amp;"/"&amp;G368&amp;"/"&amp;H368&amp;"/"&amp;TEXT(A368,"0"))</f>
        <v>BS-2601-1277/Sortie/GA09//9/46029</v>
      </c>
    </row>
    <row r="369" customFormat="false" ht="15" hidden="false" customHeight="false" outlineLevel="0" collapsed="false">
      <c r="A369" s="37" t="n">
        <v>46029</v>
      </c>
      <c r="B369" s="38" t="s">
        <v>470</v>
      </c>
      <c r="C369" s="38" t="s">
        <v>113</v>
      </c>
      <c r="D369" s="38" t="s">
        <v>97</v>
      </c>
      <c r="E369" s="39" t="str">
        <f aca="false">IF(D369="","",IFERROR(INDEX(Articles!$B$5:$B$304,MATCH(D369,Articles!$A$5:$A$304,0)),"Référence inconnue"))</f>
        <v>Vis H M8x30 (boîte de 100)</v>
      </c>
      <c r="F369" s="38" t="s">
        <v>93</v>
      </c>
      <c r="G369" s="38"/>
      <c r="H369" s="38" t="n">
        <v>4</v>
      </c>
      <c r="I369" s="40" t="n">
        <f aca="false">IF(C369="","",IFERROR(INDEX(Listes!$B$3:$B$20,MATCH(C369,Listes!$A$3:$A$20,0)),""))</f>
        <v>-1</v>
      </c>
      <c r="J369" s="40" t="n">
        <f aca="false">IF(OR(H369="",I369=""),0,H369*I369)</f>
        <v>-4</v>
      </c>
      <c r="K369" s="38" t="s">
        <v>93</v>
      </c>
      <c r="L369" s="38" t="s">
        <v>114</v>
      </c>
      <c r="M369" s="41" t="str">
        <f aca="false">IF(D369="","",IF(E369="Référence inconnue","Référence inconnue",IF(I369="","Type inconnu",IF(AND(IFERROR(INDEX(Articles!$I$5:$I$304,MATCH(D369,Articles!$A$5:$A$304,0)),"Aucun")&lt;&gt;"Aucun",G369=""),"Lot manquant",IF(COUNTIF($N$2:$N$5000,N369)&gt;1,"Doublon ?","")))))</f>
        <v/>
      </c>
      <c r="N369" s="6" t="str">
        <f aca="false">IF(D369="","",B369&amp;"/"&amp;C369&amp;"/"&amp;D369&amp;"/"&amp;G369&amp;"/"&amp;H369&amp;"/"&amp;TEXT(A369,"0"))</f>
        <v>BS-2601-1278/Sortie/BO830//4/46029</v>
      </c>
    </row>
    <row r="370" customFormat="false" ht="15" hidden="false" customHeight="false" outlineLevel="0" collapsed="false">
      <c r="A370" s="37" t="n">
        <v>46030</v>
      </c>
      <c r="B370" s="38" t="s">
        <v>471</v>
      </c>
      <c r="C370" s="38" t="s">
        <v>140</v>
      </c>
      <c r="D370" s="38" t="s">
        <v>105</v>
      </c>
      <c r="E370" s="39" t="str">
        <f aca="false">IF(D370="","",IFERROR(INDEX(Articles!$B$5:$B$304,MATCH(D370,Articles!$A$5:$A$304,0)),"Référence inconnue"))</f>
        <v>Élingue textile 2 t, 2 m</v>
      </c>
      <c r="F370" s="38" t="s">
        <v>93</v>
      </c>
      <c r="G370" s="38"/>
      <c r="H370" s="38" t="n">
        <v>4</v>
      </c>
      <c r="I370" s="40" t="n">
        <f aca="false">IF(C370="","",IFERROR(INDEX(Listes!$B$3:$B$20,MATCH(C370,Listes!$A$3:$A$20,0)),""))</f>
        <v>1</v>
      </c>
      <c r="J370" s="40" t="n">
        <f aca="false">IF(OR(H370="",I370=""),0,H370*I370)</f>
        <v>4</v>
      </c>
      <c r="K370" s="38" t="s">
        <v>93</v>
      </c>
      <c r="L370" s="38" t="s">
        <v>472</v>
      </c>
      <c r="M370" s="41" t="str">
        <f aca="false">IF(D370="","",IF(E370="Référence inconnue","Référence inconnue",IF(I370="","Type inconnu",IF(AND(IFERROR(INDEX(Articles!$I$5:$I$304,MATCH(D370,Articles!$A$5:$A$304,0)),"Aucun")&lt;&gt;"Aucun",G370=""),"Lot manquant",IF(COUNTIF($N$2:$N$5000,N370)&gt;1,"Doublon ?","")))))</f>
        <v/>
      </c>
      <c r="N370" s="6" t="str">
        <f aca="false">IF(D370="","",B370&amp;"/"&amp;C370&amp;"/"&amp;D370&amp;"/"&amp;G370&amp;"/"&amp;H370&amp;"/"&amp;TEXT(A370,"0"))</f>
        <v>BR-2601-023/Réception/EL2T//4/46030</v>
      </c>
    </row>
    <row r="371" customFormat="false" ht="15" hidden="false" customHeight="false" outlineLevel="0" collapsed="false">
      <c r="A371" s="37" t="n">
        <v>46030</v>
      </c>
      <c r="B371" s="38" t="s">
        <v>473</v>
      </c>
      <c r="C371" s="38" t="s">
        <v>140</v>
      </c>
      <c r="D371" s="38" t="s">
        <v>96</v>
      </c>
      <c r="E371" s="39" t="str">
        <f aca="false">IF(D371="","",IFERROR(INDEX(Articles!$B$5:$B$304,MATCH(D371,Articles!$A$5:$A$304,0)),"Référence inconnue"))</f>
        <v>Film étirable 500 mm</v>
      </c>
      <c r="F371" s="38" t="s">
        <v>93</v>
      </c>
      <c r="G371" s="38"/>
      <c r="H371" s="38" t="n">
        <v>50</v>
      </c>
      <c r="I371" s="40" t="n">
        <f aca="false">IF(C371="","",IFERROR(INDEX(Listes!$B$3:$B$20,MATCH(C371,Listes!$A$3:$A$20,0)),""))</f>
        <v>1</v>
      </c>
      <c r="J371" s="40" t="n">
        <f aca="false">IF(OR(H371="",I371=""),0,H371*I371)</f>
        <v>50</v>
      </c>
      <c r="K371" s="38" t="s">
        <v>93</v>
      </c>
      <c r="L371" s="38" t="s">
        <v>474</v>
      </c>
      <c r="M371" s="41" t="str">
        <f aca="false">IF(D371="","",IF(E371="Référence inconnue","Référence inconnue",IF(I371="","Type inconnu",IF(AND(IFERROR(INDEX(Articles!$I$5:$I$304,MATCH(D371,Articles!$A$5:$A$304,0)),"Aucun")&lt;&gt;"Aucun",G371=""),"Lot manquant",IF(COUNTIF($N$2:$N$5000,N371)&gt;1,"Doublon ?","")))))</f>
        <v/>
      </c>
      <c r="N371" s="6" t="str">
        <f aca="false">IF(D371="","",B371&amp;"/"&amp;C371&amp;"/"&amp;D371&amp;"/"&amp;G371&amp;"/"&amp;H371&amp;"/"&amp;TEXT(A371,"0"))</f>
        <v>BR-2601-024/Réception/FS500//50/46030</v>
      </c>
    </row>
    <row r="372" customFormat="false" ht="15" hidden="false" customHeight="false" outlineLevel="0" collapsed="false">
      <c r="A372" s="37" t="n">
        <v>46030</v>
      </c>
      <c r="B372" s="38" t="s">
        <v>475</v>
      </c>
      <c r="C372" s="38" t="s">
        <v>113</v>
      </c>
      <c r="D372" s="38" t="s">
        <v>92</v>
      </c>
      <c r="E372" s="39" t="str">
        <f aca="false">IF(D372="","",IFERROR(INDEX(Articles!$B$5:$B$304,MATCH(D372,Articles!$A$5:$A$304,0)),"Référence inconnue"))</f>
        <v>Disque à tronçonner Ø125 mm</v>
      </c>
      <c r="F372" s="38" t="s">
        <v>111</v>
      </c>
      <c r="G372" s="38"/>
      <c r="H372" s="38" t="n">
        <v>3</v>
      </c>
      <c r="I372" s="40" t="n">
        <f aca="false">IF(C372="","",IFERROR(INDEX(Listes!$B$3:$B$20,MATCH(C372,Listes!$A$3:$A$20,0)),""))</f>
        <v>-1</v>
      </c>
      <c r="J372" s="40" t="n">
        <f aca="false">IF(OR(H372="",I372=""),0,H372*I372)</f>
        <v>-3</v>
      </c>
      <c r="K372" s="38" t="s">
        <v>111</v>
      </c>
      <c r="L372" s="38" t="s">
        <v>114</v>
      </c>
      <c r="M372" s="41" t="str">
        <f aca="false">IF(D372="","",IF(E372="Référence inconnue","Référence inconnue",IF(I372="","Type inconnu",IF(AND(IFERROR(INDEX(Articles!$I$5:$I$304,MATCH(D372,Articles!$A$5:$A$304,0)),"Aucun")&lt;&gt;"Aucun",G372=""),"Lot manquant",IF(COUNTIF($N$2:$N$5000,N372)&gt;1,"Doublon ?","")))))</f>
        <v/>
      </c>
      <c r="N372" s="6" t="str">
        <f aca="false">IF(D372="","",B372&amp;"/"&amp;C372&amp;"/"&amp;D372&amp;"/"&amp;G372&amp;"/"&amp;H372&amp;"/"&amp;TEXT(A372,"0"))</f>
        <v>BS-2601-1279/Sortie/DT125//3/46030</v>
      </c>
    </row>
    <row r="373" customFormat="false" ht="15" hidden="false" customHeight="false" outlineLevel="0" collapsed="false">
      <c r="A373" s="37" t="n">
        <v>46030</v>
      </c>
      <c r="B373" s="38" t="s">
        <v>476</v>
      </c>
      <c r="C373" s="38" t="s">
        <v>113</v>
      </c>
      <c r="D373" s="38" t="s">
        <v>92</v>
      </c>
      <c r="E373" s="39" t="str">
        <f aca="false">IF(D373="","",IFERROR(INDEX(Articles!$B$5:$B$304,MATCH(D373,Articles!$A$5:$A$304,0)),"Référence inconnue"))</f>
        <v>Disque à tronçonner Ø125 mm</v>
      </c>
      <c r="F373" s="38" t="s">
        <v>111</v>
      </c>
      <c r="G373" s="38"/>
      <c r="H373" s="38" t="n">
        <v>5</v>
      </c>
      <c r="I373" s="40" t="n">
        <f aca="false">IF(C373="","",IFERROR(INDEX(Listes!$B$3:$B$20,MATCH(C373,Listes!$A$3:$A$20,0)),""))</f>
        <v>-1</v>
      </c>
      <c r="J373" s="40" t="n">
        <f aca="false">IF(OR(H373="",I373=""),0,H373*I373)</f>
        <v>-5</v>
      </c>
      <c r="K373" s="38" t="s">
        <v>111</v>
      </c>
      <c r="L373" s="38" t="s">
        <v>114</v>
      </c>
      <c r="M373" s="41" t="str">
        <f aca="false">IF(D373="","",IF(E373="Référence inconnue","Référence inconnue",IF(I373="","Type inconnu",IF(AND(IFERROR(INDEX(Articles!$I$5:$I$304,MATCH(D373,Articles!$A$5:$A$304,0)),"Aucun")&lt;&gt;"Aucun",G373=""),"Lot manquant",IF(COUNTIF($N$2:$N$5000,N373)&gt;1,"Doublon ?","")))))</f>
        <v/>
      </c>
      <c r="N373" s="6" t="str">
        <f aca="false">IF(D373="","",B373&amp;"/"&amp;C373&amp;"/"&amp;D373&amp;"/"&amp;G373&amp;"/"&amp;H373&amp;"/"&amp;TEXT(A373,"0"))</f>
        <v>BS-2601-1280/Sortie/DT125//5/46030</v>
      </c>
    </row>
    <row r="374" customFormat="false" ht="15" hidden="false" customHeight="false" outlineLevel="0" collapsed="false">
      <c r="A374" s="37" t="n">
        <v>46030</v>
      </c>
      <c r="B374" s="38" t="s">
        <v>477</v>
      </c>
      <c r="C374" s="38" t="s">
        <v>113</v>
      </c>
      <c r="D374" s="38" t="s">
        <v>95</v>
      </c>
      <c r="E374" s="39" t="str">
        <f aca="false">IF(D374="","",IFERROR(INDEX(Articles!$B$5:$B$304,MATCH(D374,Articles!$A$5:$A$304,0)),"Référence inconnue"))</f>
        <v>Gants de manutention taille 9</v>
      </c>
      <c r="F374" s="38" t="s">
        <v>93</v>
      </c>
      <c r="G374" s="38"/>
      <c r="H374" s="38" t="n">
        <v>8</v>
      </c>
      <c r="I374" s="40" t="n">
        <f aca="false">IF(C374="","",IFERROR(INDEX(Listes!$B$3:$B$20,MATCH(C374,Listes!$A$3:$A$20,0)),""))</f>
        <v>-1</v>
      </c>
      <c r="J374" s="40" t="n">
        <f aca="false">IF(OR(H374="",I374=""),0,H374*I374)</f>
        <v>-8</v>
      </c>
      <c r="K374" s="38" t="s">
        <v>93</v>
      </c>
      <c r="L374" s="38" t="s">
        <v>124</v>
      </c>
      <c r="M374" s="41" t="str">
        <f aca="false">IF(D374="","",IF(E374="Référence inconnue","Référence inconnue",IF(I374="","Type inconnu",IF(AND(IFERROR(INDEX(Articles!$I$5:$I$304,MATCH(D374,Articles!$A$5:$A$304,0)),"Aucun")&lt;&gt;"Aucun",G374=""),"Lot manquant",IF(COUNTIF($N$2:$N$5000,N374)&gt;1,"Doublon ?","")))))</f>
        <v/>
      </c>
      <c r="N374" s="6" t="str">
        <f aca="false">IF(D374="","",B374&amp;"/"&amp;C374&amp;"/"&amp;D374&amp;"/"&amp;G374&amp;"/"&amp;H374&amp;"/"&amp;TEXT(A374,"0"))</f>
        <v>BS-2601-1281/Sortie/GA09//8/46030</v>
      </c>
    </row>
    <row r="375" customFormat="false" ht="15" hidden="false" customHeight="false" outlineLevel="0" collapsed="false">
      <c r="A375" s="37" t="n">
        <v>46030</v>
      </c>
      <c r="B375" s="38" t="s">
        <v>478</v>
      </c>
      <c r="C375" s="38" t="s">
        <v>113</v>
      </c>
      <c r="D375" s="38" t="s">
        <v>96</v>
      </c>
      <c r="E375" s="39" t="str">
        <f aca="false">IF(D375="","",IFERROR(INDEX(Articles!$B$5:$B$304,MATCH(D375,Articles!$A$5:$A$304,0)),"Référence inconnue"))</f>
        <v>Film étirable 500 mm</v>
      </c>
      <c r="F375" s="38" t="s">
        <v>93</v>
      </c>
      <c r="G375" s="38"/>
      <c r="H375" s="38" t="n">
        <v>5</v>
      </c>
      <c r="I375" s="40" t="n">
        <f aca="false">IF(C375="","",IFERROR(INDEX(Listes!$B$3:$B$20,MATCH(C375,Listes!$A$3:$A$20,0)),""))</f>
        <v>-1</v>
      </c>
      <c r="J375" s="40" t="n">
        <f aca="false">IF(OR(H375="",I375=""),0,H375*I375)</f>
        <v>-5</v>
      </c>
      <c r="K375" s="38" t="s">
        <v>93</v>
      </c>
      <c r="L375" s="38" t="s">
        <v>121</v>
      </c>
      <c r="M375" s="41" t="str">
        <f aca="false">IF(D375="","",IF(E375="Référence inconnue","Référence inconnue",IF(I375="","Type inconnu",IF(AND(IFERROR(INDEX(Articles!$I$5:$I$304,MATCH(D375,Articles!$A$5:$A$304,0)),"Aucun")&lt;&gt;"Aucun",G375=""),"Lot manquant",IF(COUNTIF($N$2:$N$5000,N375)&gt;1,"Doublon ?","")))))</f>
        <v/>
      </c>
      <c r="N375" s="6" t="str">
        <f aca="false">IF(D375="","",B375&amp;"/"&amp;C375&amp;"/"&amp;D375&amp;"/"&amp;G375&amp;"/"&amp;H375&amp;"/"&amp;TEXT(A375,"0"))</f>
        <v>BS-2601-1282/Sortie/FS500//5/46030</v>
      </c>
    </row>
    <row r="376" customFormat="false" ht="15" hidden="false" customHeight="false" outlineLevel="0" collapsed="false">
      <c r="A376" s="37" t="n">
        <v>46030</v>
      </c>
      <c r="B376" s="38" t="s">
        <v>479</v>
      </c>
      <c r="C376" s="38" t="s">
        <v>113</v>
      </c>
      <c r="D376" s="38" t="s">
        <v>97</v>
      </c>
      <c r="E376" s="39" t="str">
        <f aca="false">IF(D376="","",IFERROR(INDEX(Articles!$B$5:$B$304,MATCH(D376,Articles!$A$5:$A$304,0)),"Référence inconnue"))</f>
        <v>Vis H M8x30 (boîte de 100)</v>
      </c>
      <c r="F376" s="38" t="s">
        <v>93</v>
      </c>
      <c r="G376" s="38"/>
      <c r="H376" s="38" t="n">
        <v>2</v>
      </c>
      <c r="I376" s="40" t="n">
        <f aca="false">IF(C376="","",IFERROR(INDEX(Listes!$B$3:$B$20,MATCH(C376,Listes!$A$3:$A$20,0)),""))</f>
        <v>-1</v>
      </c>
      <c r="J376" s="40" t="n">
        <f aca="false">IF(OR(H376="",I376=""),0,H376*I376)</f>
        <v>-2</v>
      </c>
      <c r="K376" s="38" t="s">
        <v>93</v>
      </c>
      <c r="L376" s="38" t="s">
        <v>114</v>
      </c>
      <c r="M376" s="41" t="str">
        <f aca="false">IF(D376="","",IF(E376="Référence inconnue","Référence inconnue",IF(I376="","Type inconnu",IF(AND(IFERROR(INDEX(Articles!$I$5:$I$304,MATCH(D376,Articles!$A$5:$A$304,0)),"Aucun")&lt;&gt;"Aucun",G376=""),"Lot manquant",IF(COUNTIF($N$2:$N$5000,N376)&gt;1,"Doublon ?","")))))</f>
        <v/>
      </c>
      <c r="N376" s="6" t="str">
        <f aca="false">IF(D376="","",B376&amp;"/"&amp;C376&amp;"/"&amp;D376&amp;"/"&amp;G376&amp;"/"&amp;H376&amp;"/"&amp;TEXT(A376,"0"))</f>
        <v>BS-2601-1283/Sortie/BO830//2/46030</v>
      </c>
    </row>
    <row r="377" customFormat="false" ht="15" hidden="false" customHeight="false" outlineLevel="0" collapsed="false">
      <c r="A377" s="37" t="n">
        <v>46030</v>
      </c>
      <c r="B377" s="38" t="s">
        <v>480</v>
      </c>
      <c r="C377" s="38" t="s">
        <v>113</v>
      </c>
      <c r="D377" s="38" t="s">
        <v>99</v>
      </c>
      <c r="E377" s="39" t="str">
        <f aca="false">IF(D377="","",IFERROR(INDEX(Articles!$B$5:$B$304,MATCH(D377,Articles!$A$5:$A$304,0)),"Référence inconnue"))</f>
        <v>Fil MIG Ø1 mm (bobine 15 kg)</v>
      </c>
      <c r="F377" s="38" t="s">
        <v>93</v>
      </c>
      <c r="G377" s="38" t="s">
        <v>228</v>
      </c>
      <c r="H377" s="38" t="n">
        <v>1</v>
      </c>
      <c r="I377" s="40" t="n">
        <f aca="false">IF(C377="","",IFERROR(INDEX(Listes!$B$3:$B$20,MATCH(C377,Listes!$A$3:$A$20,0)),""))</f>
        <v>-1</v>
      </c>
      <c r="J377" s="40" t="n">
        <f aca="false">IF(OR(H377="",I377=""),0,H377*I377)</f>
        <v>-1</v>
      </c>
      <c r="K377" s="38" t="s">
        <v>93</v>
      </c>
      <c r="L377" s="38" t="s">
        <v>114</v>
      </c>
      <c r="M377" s="41" t="str">
        <f aca="false">IF(D377="","",IF(E377="Référence inconnue","Référence inconnue",IF(I377="","Type inconnu",IF(AND(IFERROR(INDEX(Articles!$I$5:$I$304,MATCH(D377,Articles!$A$5:$A$304,0)),"Aucun")&lt;&gt;"Aucun",G377=""),"Lot manquant",IF(COUNTIF($N$2:$N$5000,N377)&gt;1,"Doublon ?","")))))</f>
        <v/>
      </c>
      <c r="N377" s="6" t="str">
        <f aca="false">IF(D377="","",B377&amp;"/"&amp;C377&amp;"/"&amp;D377&amp;"/"&amp;G377&amp;"/"&amp;H377&amp;"/"&amp;TEXT(A377,"0"))</f>
        <v>BS-2601-1284/Sortie/FIL10/FIL-2510-01/1/46030</v>
      </c>
    </row>
    <row r="378" customFormat="false" ht="15" hidden="false" customHeight="false" outlineLevel="0" collapsed="false">
      <c r="A378" s="37" t="n">
        <v>46031</v>
      </c>
      <c r="B378" s="38" t="s">
        <v>481</v>
      </c>
      <c r="C378" s="38" t="s">
        <v>113</v>
      </c>
      <c r="D378" s="38" t="s">
        <v>95</v>
      </c>
      <c r="E378" s="39" t="str">
        <f aca="false">IF(D378="","",IFERROR(INDEX(Articles!$B$5:$B$304,MATCH(D378,Articles!$A$5:$A$304,0)),"Référence inconnue"))</f>
        <v>Gants de manutention taille 9</v>
      </c>
      <c r="F378" s="38" t="s">
        <v>93</v>
      </c>
      <c r="G378" s="38"/>
      <c r="H378" s="38" t="n">
        <v>5</v>
      </c>
      <c r="I378" s="40" t="n">
        <f aca="false">IF(C378="","",IFERROR(INDEX(Listes!$B$3:$B$20,MATCH(C378,Listes!$A$3:$A$20,0)),""))</f>
        <v>-1</v>
      </c>
      <c r="J378" s="40" t="n">
        <f aca="false">IF(OR(H378="",I378=""),0,H378*I378)</f>
        <v>-5</v>
      </c>
      <c r="K378" s="38" t="s">
        <v>93</v>
      </c>
      <c r="L378" s="38" t="s">
        <v>114</v>
      </c>
      <c r="M378" s="41" t="str">
        <f aca="false">IF(D378="","",IF(E378="Référence inconnue","Référence inconnue",IF(I378="","Type inconnu",IF(AND(IFERROR(INDEX(Articles!$I$5:$I$304,MATCH(D378,Articles!$A$5:$A$304,0)),"Aucun")&lt;&gt;"Aucun",G378=""),"Lot manquant",IF(COUNTIF($N$2:$N$5000,N378)&gt;1,"Doublon ?","")))))</f>
        <v/>
      </c>
      <c r="N378" s="6" t="str">
        <f aca="false">IF(D378="","",B378&amp;"/"&amp;C378&amp;"/"&amp;D378&amp;"/"&amp;G378&amp;"/"&amp;H378&amp;"/"&amp;TEXT(A378,"0"))</f>
        <v>BS-2601-1285/Sortie/GA09//5/46031</v>
      </c>
    </row>
    <row r="379" customFormat="false" ht="15" hidden="false" customHeight="false" outlineLevel="0" collapsed="false">
      <c r="A379" s="37" t="n">
        <v>46031</v>
      </c>
      <c r="B379" s="38" t="s">
        <v>482</v>
      </c>
      <c r="C379" s="38" t="s">
        <v>113</v>
      </c>
      <c r="D379" s="38" t="s">
        <v>96</v>
      </c>
      <c r="E379" s="39" t="str">
        <f aca="false">IF(D379="","",IFERROR(INDEX(Articles!$B$5:$B$304,MATCH(D379,Articles!$A$5:$A$304,0)),"Référence inconnue"))</f>
        <v>Film étirable 500 mm</v>
      </c>
      <c r="F379" s="38" t="s">
        <v>93</v>
      </c>
      <c r="G379" s="38"/>
      <c r="H379" s="38" t="n">
        <v>4</v>
      </c>
      <c r="I379" s="40" t="n">
        <f aca="false">IF(C379="","",IFERROR(INDEX(Listes!$B$3:$B$20,MATCH(C379,Listes!$A$3:$A$20,0)),""))</f>
        <v>-1</v>
      </c>
      <c r="J379" s="40" t="n">
        <f aca="false">IF(OR(H379="",I379=""),0,H379*I379)</f>
        <v>-4</v>
      </c>
      <c r="K379" s="38" t="s">
        <v>93</v>
      </c>
      <c r="L379" s="38" t="s">
        <v>121</v>
      </c>
      <c r="M379" s="41" t="str">
        <f aca="false">IF(D379="","",IF(E379="Référence inconnue","Référence inconnue",IF(I379="","Type inconnu",IF(AND(IFERROR(INDEX(Articles!$I$5:$I$304,MATCH(D379,Articles!$A$5:$A$304,0)),"Aucun")&lt;&gt;"Aucun",G379=""),"Lot manquant",IF(COUNTIF($N$2:$N$5000,N379)&gt;1,"Doublon ?","")))))</f>
        <v/>
      </c>
      <c r="N379" s="6" t="str">
        <f aca="false">IF(D379="","",B379&amp;"/"&amp;C379&amp;"/"&amp;D379&amp;"/"&amp;G379&amp;"/"&amp;H379&amp;"/"&amp;TEXT(A379,"0"))</f>
        <v>BS-2601-1286/Sortie/FS500//4/46031</v>
      </c>
    </row>
    <row r="380" customFormat="false" ht="15" hidden="false" customHeight="false" outlineLevel="0" collapsed="false">
      <c r="A380" s="37" t="n">
        <v>46031</v>
      </c>
      <c r="B380" s="38" t="s">
        <v>483</v>
      </c>
      <c r="C380" s="38" t="s">
        <v>113</v>
      </c>
      <c r="D380" s="38" t="s">
        <v>97</v>
      </c>
      <c r="E380" s="39" t="str">
        <f aca="false">IF(D380="","",IFERROR(INDEX(Articles!$B$5:$B$304,MATCH(D380,Articles!$A$5:$A$304,0)),"Référence inconnue"))</f>
        <v>Vis H M8x30 (boîte de 100)</v>
      </c>
      <c r="F380" s="38" t="s">
        <v>93</v>
      </c>
      <c r="G380" s="38"/>
      <c r="H380" s="38" t="n">
        <v>2</v>
      </c>
      <c r="I380" s="40" t="n">
        <f aca="false">IF(C380="","",IFERROR(INDEX(Listes!$B$3:$B$20,MATCH(C380,Listes!$A$3:$A$20,0)),""))</f>
        <v>-1</v>
      </c>
      <c r="J380" s="40" t="n">
        <f aca="false">IF(OR(H380="",I380=""),0,H380*I380)</f>
        <v>-2</v>
      </c>
      <c r="K380" s="38" t="s">
        <v>93</v>
      </c>
      <c r="L380" s="38" t="s">
        <v>114</v>
      </c>
      <c r="M380" s="41" t="str">
        <f aca="false">IF(D380="","",IF(E380="Référence inconnue","Référence inconnue",IF(I380="","Type inconnu",IF(AND(IFERROR(INDEX(Articles!$I$5:$I$304,MATCH(D380,Articles!$A$5:$A$304,0)),"Aucun")&lt;&gt;"Aucun",G380=""),"Lot manquant",IF(COUNTIF($N$2:$N$5000,N380)&gt;1,"Doublon ?","")))))</f>
        <v/>
      </c>
      <c r="N380" s="6" t="str">
        <f aca="false">IF(D380="","",B380&amp;"/"&amp;C380&amp;"/"&amp;D380&amp;"/"&amp;G380&amp;"/"&amp;H380&amp;"/"&amp;TEXT(A380,"0"))</f>
        <v>BS-2601-1287/Sortie/BO830//2/46031</v>
      </c>
    </row>
    <row r="381" customFormat="false" ht="15" hidden="false" customHeight="false" outlineLevel="0" collapsed="false">
      <c r="A381" s="37" t="n">
        <v>46031</v>
      </c>
      <c r="B381" s="38" t="s">
        <v>484</v>
      </c>
      <c r="C381" s="38" t="s">
        <v>113</v>
      </c>
      <c r="D381" s="38" t="s">
        <v>98</v>
      </c>
      <c r="E381" s="39" t="str">
        <f aca="false">IF(D381="","",IFERROR(INDEX(Articles!$B$5:$B$304,MATCH(D381,Articles!$A$5:$A$304,0)),"Référence inconnue"))</f>
        <v>Roulement 6204-2RS</v>
      </c>
      <c r="F381" s="38" t="s">
        <v>93</v>
      </c>
      <c r="G381" s="38"/>
      <c r="H381" s="38" t="n">
        <v>4</v>
      </c>
      <c r="I381" s="40" t="n">
        <f aca="false">IF(C381="","",IFERROR(INDEX(Listes!$B$3:$B$20,MATCH(C381,Listes!$A$3:$A$20,0)),""))</f>
        <v>-1</v>
      </c>
      <c r="J381" s="40" t="n">
        <f aca="false">IF(OR(H381="",I381=""),0,H381*I381)</f>
        <v>-4</v>
      </c>
      <c r="K381" s="38" t="s">
        <v>93</v>
      </c>
      <c r="L381" s="38" t="s">
        <v>124</v>
      </c>
      <c r="M381" s="41" t="str">
        <f aca="false">IF(D381="","",IF(E381="Référence inconnue","Référence inconnue",IF(I381="","Type inconnu",IF(AND(IFERROR(INDEX(Articles!$I$5:$I$304,MATCH(D381,Articles!$A$5:$A$304,0)),"Aucun")&lt;&gt;"Aucun",G381=""),"Lot manquant",IF(COUNTIF($N$2:$N$5000,N381)&gt;1,"Doublon ?","")))))</f>
        <v/>
      </c>
      <c r="N381" s="6" t="str">
        <f aca="false">IF(D381="","",B381&amp;"/"&amp;C381&amp;"/"&amp;D381&amp;"/"&amp;G381&amp;"/"&amp;H381&amp;"/"&amp;TEXT(A381,"0"))</f>
        <v>BS-2601-1288/Sortie/RL6204//4/46031</v>
      </c>
    </row>
    <row r="382" customFormat="false" ht="15" hidden="false" customHeight="false" outlineLevel="0" collapsed="false">
      <c r="A382" s="37" t="n">
        <v>46034</v>
      </c>
      <c r="B382" s="38" t="s">
        <v>485</v>
      </c>
      <c r="C382" s="38" t="s">
        <v>113</v>
      </c>
      <c r="D382" s="38" t="s">
        <v>92</v>
      </c>
      <c r="E382" s="39" t="str">
        <f aca="false">IF(D382="","",IFERROR(INDEX(Articles!$B$5:$B$304,MATCH(D382,Articles!$A$5:$A$304,0)),"Référence inconnue"))</f>
        <v>Disque à tronçonner Ø125 mm</v>
      </c>
      <c r="F382" s="38" t="s">
        <v>111</v>
      </c>
      <c r="G382" s="38"/>
      <c r="H382" s="38" t="n">
        <v>8</v>
      </c>
      <c r="I382" s="40" t="n">
        <f aca="false">IF(C382="","",IFERROR(INDEX(Listes!$B$3:$B$20,MATCH(C382,Listes!$A$3:$A$20,0)),""))</f>
        <v>-1</v>
      </c>
      <c r="J382" s="40" t="n">
        <f aca="false">IF(OR(H382="",I382=""),0,H382*I382)</f>
        <v>-8</v>
      </c>
      <c r="K382" s="38" t="s">
        <v>111</v>
      </c>
      <c r="L382" s="38" t="s">
        <v>114</v>
      </c>
      <c r="M382" s="41" t="str">
        <f aca="false">IF(D382="","",IF(E382="Référence inconnue","Référence inconnue",IF(I382="","Type inconnu",IF(AND(IFERROR(INDEX(Articles!$I$5:$I$304,MATCH(D382,Articles!$A$5:$A$304,0)),"Aucun")&lt;&gt;"Aucun",G382=""),"Lot manquant",IF(COUNTIF($N$2:$N$5000,N382)&gt;1,"Doublon ?","")))))</f>
        <v/>
      </c>
      <c r="N382" s="6" t="str">
        <f aca="false">IF(D382="","",B382&amp;"/"&amp;C382&amp;"/"&amp;D382&amp;"/"&amp;G382&amp;"/"&amp;H382&amp;"/"&amp;TEXT(A382,"0"))</f>
        <v>BS-2601-1289/Sortie/DT125//8/46034</v>
      </c>
    </row>
    <row r="383" customFormat="false" ht="15" hidden="false" customHeight="false" outlineLevel="0" collapsed="false">
      <c r="A383" s="37" t="n">
        <v>46034</v>
      </c>
      <c r="B383" s="38" t="s">
        <v>486</v>
      </c>
      <c r="C383" s="38" t="s">
        <v>113</v>
      </c>
      <c r="D383" s="38" t="s">
        <v>92</v>
      </c>
      <c r="E383" s="39" t="str">
        <f aca="false">IF(D383="","",IFERROR(INDEX(Articles!$B$5:$B$304,MATCH(D383,Articles!$A$5:$A$304,0)),"Référence inconnue"))</f>
        <v>Disque à tronçonner Ø125 mm</v>
      </c>
      <c r="F383" s="38" t="s">
        <v>111</v>
      </c>
      <c r="G383" s="38"/>
      <c r="H383" s="38" t="n">
        <v>8</v>
      </c>
      <c r="I383" s="40" t="n">
        <f aca="false">IF(C383="","",IFERROR(INDEX(Listes!$B$3:$B$20,MATCH(C383,Listes!$A$3:$A$20,0)),""))</f>
        <v>-1</v>
      </c>
      <c r="J383" s="40" t="n">
        <f aca="false">IF(OR(H383="",I383=""),0,H383*I383)</f>
        <v>-8</v>
      </c>
      <c r="K383" s="38" t="s">
        <v>111</v>
      </c>
      <c r="L383" s="38" t="s">
        <v>114</v>
      </c>
      <c r="M383" s="41" t="str">
        <f aca="false">IF(D383="","",IF(E383="Référence inconnue","Référence inconnue",IF(I383="","Type inconnu",IF(AND(IFERROR(INDEX(Articles!$I$5:$I$304,MATCH(D383,Articles!$A$5:$A$304,0)),"Aucun")&lt;&gt;"Aucun",G383=""),"Lot manquant",IF(COUNTIF($N$2:$N$5000,N383)&gt;1,"Doublon ?","")))))</f>
        <v/>
      </c>
      <c r="N383" s="6" t="str">
        <f aca="false">IF(D383="","",B383&amp;"/"&amp;C383&amp;"/"&amp;D383&amp;"/"&amp;G383&amp;"/"&amp;H383&amp;"/"&amp;TEXT(A383,"0"))</f>
        <v>BS-2601-1290/Sortie/DT125//8/46034</v>
      </c>
    </row>
    <row r="384" customFormat="false" ht="15" hidden="false" customHeight="false" outlineLevel="0" collapsed="false">
      <c r="A384" s="37" t="n">
        <v>46034</v>
      </c>
      <c r="B384" s="38" t="s">
        <v>487</v>
      </c>
      <c r="C384" s="38" t="s">
        <v>113</v>
      </c>
      <c r="D384" s="38" t="s">
        <v>95</v>
      </c>
      <c r="E384" s="39" t="str">
        <f aca="false">IF(D384="","",IFERROR(INDEX(Articles!$B$5:$B$304,MATCH(D384,Articles!$A$5:$A$304,0)),"Référence inconnue"))</f>
        <v>Gants de manutention taille 9</v>
      </c>
      <c r="F384" s="38" t="s">
        <v>93</v>
      </c>
      <c r="G384" s="38"/>
      <c r="H384" s="38" t="n">
        <v>5</v>
      </c>
      <c r="I384" s="40" t="n">
        <f aca="false">IF(C384="","",IFERROR(INDEX(Listes!$B$3:$B$20,MATCH(C384,Listes!$A$3:$A$20,0)),""))</f>
        <v>-1</v>
      </c>
      <c r="J384" s="40" t="n">
        <f aca="false">IF(OR(H384="",I384=""),0,H384*I384)</f>
        <v>-5</v>
      </c>
      <c r="K384" s="38" t="s">
        <v>93</v>
      </c>
      <c r="L384" s="38" t="s">
        <v>114</v>
      </c>
      <c r="M384" s="41" t="str">
        <f aca="false">IF(D384="","",IF(E384="Référence inconnue","Référence inconnue",IF(I384="","Type inconnu",IF(AND(IFERROR(INDEX(Articles!$I$5:$I$304,MATCH(D384,Articles!$A$5:$A$304,0)),"Aucun")&lt;&gt;"Aucun",G384=""),"Lot manquant",IF(COUNTIF($N$2:$N$5000,N384)&gt;1,"Doublon ?","")))))</f>
        <v/>
      </c>
      <c r="N384" s="6" t="str">
        <f aca="false">IF(D384="","",B384&amp;"/"&amp;C384&amp;"/"&amp;D384&amp;"/"&amp;G384&amp;"/"&amp;H384&amp;"/"&amp;TEXT(A384,"0"))</f>
        <v>BS-2601-1291/Sortie/GA09//5/46034</v>
      </c>
    </row>
    <row r="385" customFormat="false" ht="15" hidden="false" customHeight="false" outlineLevel="0" collapsed="false">
      <c r="A385" s="37" t="n">
        <v>46034</v>
      </c>
      <c r="B385" s="38" t="s">
        <v>488</v>
      </c>
      <c r="C385" s="38" t="s">
        <v>113</v>
      </c>
      <c r="D385" s="38" t="s">
        <v>97</v>
      </c>
      <c r="E385" s="39" t="str">
        <f aca="false">IF(D385="","",IFERROR(INDEX(Articles!$B$5:$B$304,MATCH(D385,Articles!$A$5:$A$304,0)),"Référence inconnue"))</f>
        <v>Vis H M8x30 (boîte de 100)</v>
      </c>
      <c r="F385" s="38" t="s">
        <v>93</v>
      </c>
      <c r="G385" s="38"/>
      <c r="H385" s="38" t="n">
        <v>2</v>
      </c>
      <c r="I385" s="40" t="n">
        <f aca="false">IF(C385="","",IFERROR(INDEX(Listes!$B$3:$B$20,MATCH(C385,Listes!$A$3:$A$20,0)),""))</f>
        <v>-1</v>
      </c>
      <c r="J385" s="40" t="n">
        <f aca="false">IF(OR(H385="",I385=""),0,H385*I385)</f>
        <v>-2</v>
      </c>
      <c r="K385" s="38" t="s">
        <v>93</v>
      </c>
      <c r="L385" s="38" t="s">
        <v>114</v>
      </c>
      <c r="M385" s="41" t="str">
        <f aca="false">IF(D385="","",IF(E385="Référence inconnue","Référence inconnue",IF(I385="","Type inconnu",IF(AND(IFERROR(INDEX(Articles!$I$5:$I$304,MATCH(D385,Articles!$A$5:$A$304,0)),"Aucun")&lt;&gt;"Aucun",G385=""),"Lot manquant",IF(COUNTIF($N$2:$N$5000,N385)&gt;1,"Doublon ?","")))))</f>
        <v/>
      </c>
      <c r="N385" s="6" t="str">
        <f aca="false">IF(D385="","",B385&amp;"/"&amp;C385&amp;"/"&amp;D385&amp;"/"&amp;G385&amp;"/"&amp;H385&amp;"/"&amp;TEXT(A385,"0"))</f>
        <v>BS-2601-1292/Sortie/BO830//2/46034</v>
      </c>
    </row>
    <row r="386" customFormat="false" ht="15" hidden="false" customHeight="false" outlineLevel="0" collapsed="false">
      <c r="A386" s="37" t="n">
        <v>46034</v>
      </c>
      <c r="B386" s="38" t="s">
        <v>489</v>
      </c>
      <c r="C386" s="38" t="s">
        <v>113</v>
      </c>
      <c r="D386" s="38" t="s">
        <v>102</v>
      </c>
      <c r="E386" s="39" t="str">
        <f aca="false">IF(D386="","",IFERROR(INDEX(Articles!$B$5:$B$304,MATCH(D386,Articles!$A$5:$A$304,0)),"Référence inconnue"))</f>
        <v>Huile hydraulique HVLP 46 (bidon 20 L)</v>
      </c>
      <c r="F386" s="38" t="s">
        <v>93</v>
      </c>
      <c r="G386" s="38" t="s">
        <v>343</v>
      </c>
      <c r="H386" s="38" t="n">
        <v>1</v>
      </c>
      <c r="I386" s="40" t="n">
        <f aca="false">IF(C386="","",IFERROR(INDEX(Listes!$B$3:$B$20,MATCH(C386,Listes!$A$3:$A$20,0)),""))</f>
        <v>-1</v>
      </c>
      <c r="J386" s="40" t="n">
        <f aca="false">IF(OR(H386="",I386=""),0,H386*I386)</f>
        <v>-1</v>
      </c>
      <c r="K386" s="38" t="s">
        <v>93</v>
      </c>
      <c r="L386" s="38" t="s">
        <v>124</v>
      </c>
      <c r="M386" s="41" t="str">
        <f aca="false">IF(D386="","",IF(E386="Référence inconnue","Référence inconnue",IF(I386="","Type inconnu",IF(AND(IFERROR(INDEX(Articles!$I$5:$I$304,MATCH(D386,Articles!$A$5:$A$304,0)),"Aucun")&lt;&gt;"Aucun",G386=""),"Lot manquant",IF(COUNTIF($N$2:$N$5000,N386)&gt;1,"Doublon ?","")))))</f>
        <v/>
      </c>
      <c r="N386" s="6" t="str">
        <f aca="false">IF(D386="","",B386&amp;"/"&amp;C386&amp;"/"&amp;D386&amp;"/"&amp;G386&amp;"/"&amp;H386&amp;"/"&amp;TEXT(A386,"0"))</f>
        <v>BS-2601-1293/Sortie/HV46/HV-2511-03/1/46034</v>
      </c>
    </row>
    <row r="387" customFormat="false" ht="15" hidden="false" customHeight="false" outlineLevel="0" collapsed="false">
      <c r="A387" s="37" t="n">
        <v>46035</v>
      </c>
      <c r="B387" s="38" t="s">
        <v>490</v>
      </c>
      <c r="C387" s="38" t="s">
        <v>107</v>
      </c>
      <c r="D387" s="38" t="s">
        <v>92</v>
      </c>
      <c r="E387" s="39" t="str">
        <f aca="false">IF(D387="","",IFERROR(INDEX(Articles!$B$5:$B$304,MATCH(D387,Articles!$A$5:$A$304,0)),"Référence inconnue"))</f>
        <v>Disque à tronçonner Ø125 mm</v>
      </c>
      <c r="F387" s="38" t="s">
        <v>93</v>
      </c>
      <c r="G387" s="38"/>
      <c r="H387" s="38" t="n">
        <v>20</v>
      </c>
      <c r="I387" s="40" t="n">
        <f aca="false">IF(C387="","",IFERROR(INDEX(Listes!$B$3:$B$20,MATCH(C387,Listes!$A$3:$A$20,0)),""))</f>
        <v>-1</v>
      </c>
      <c r="J387" s="40" t="n">
        <f aca="false">IF(OR(H387="",I387=""),0,H387*I387)</f>
        <v>-20</v>
      </c>
      <c r="K387" s="38" t="s">
        <v>93</v>
      </c>
      <c r="L387" s="38" t="s">
        <v>108</v>
      </c>
      <c r="M387" s="41" t="str">
        <f aca="false">IF(D387="","",IF(E387="Référence inconnue","Référence inconnue",IF(I387="","Type inconnu",IF(AND(IFERROR(INDEX(Articles!$I$5:$I$304,MATCH(D387,Articles!$A$5:$A$304,0)),"Aucun")&lt;&gt;"Aucun",G387=""),"Lot manquant",IF(COUNTIF($N$2:$N$5000,N387)&gt;1,"Doublon ?","")))))</f>
        <v/>
      </c>
      <c r="N387" s="6" t="str">
        <f aca="false">IF(D387="","",B387&amp;"/"&amp;C387&amp;"/"&amp;D387&amp;"/"&amp;G387&amp;"/"&amp;H387&amp;"/"&amp;TEXT(A387,"0"))</f>
        <v>TR-2601-029/Transfert sortant/DT125//20/46035</v>
      </c>
    </row>
    <row r="388" customFormat="false" ht="15" hidden="false" customHeight="false" outlineLevel="0" collapsed="false">
      <c r="A388" s="37" t="n">
        <v>46035</v>
      </c>
      <c r="B388" s="38" t="s">
        <v>490</v>
      </c>
      <c r="C388" s="38" t="s">
        <v>110</v>
      </c>
      <c r="D388" s="38" t="s">
        <v>92</v>
      </c>
      <c r="E388" s="39" t="str">
        <f aca="false">IF(D388="","",IFERROR(INDEX(Articles!$B$5:$B$304,MATCH(D388,Articles!$A$5:$A$304,0)),"Référence inconnue"))</f>
        <v>Disque à tronçonner Ø125 mm</v>
      </c>
      <c r="F388" s="38" t="s">
        <v>111</v>
      </c>
      <c r="G388" s="38"/>
      <c r="H388" s="38" t="n">
        <v>20</v>
      </c>
      <c r="I388" s="40" t="n">
        <f aca="false">IF(C388="","",IFERROR(INDEX(Listes!$B$3:$B$20,MATCH(C388,Listes!$A$3:$A$20,0)),""))</f>
        <v>1</v>
      </c>
      <c r="J388" s="40" t="n">
        <f aca="false">IF(OR(H388="",I388=""),0,H388*I388)</f>
        <v>20</v>
      </c>
      <c r="K388" s="38" t="s">
        <v>93</v>
      </c>
      <c r="L388" s="38" t="s">
        <v>108</v>
      </c>
      <c r="M388" s="41" t="str">
        <f aca="false">IF(D388="","",IF(E388="Référence inconnue","Référence inconnue",IF(I388="","Type inconnu",IF(AND(IFERROR(INDEX(Articles!$I$5:$I$304,MATCH(D388,Articles!$A$5:$A$304,0)),"Aucun")&lt;&gt;"Aucun",G388=""),"Lot manquant",IF(COUNTIF($N$2:$N$5000,N388)&gt;1,"Doublon ?","")))))</f>
        <v/>
      </c>
      <c r="N388" s="6" t="str">
        <f aca="false">IF(D388="","",B388&amp;"/"&amp;C388&amp;"/"&amp;D388&amp;"/"&amp;G388&amp;"/"&amp;H388&amp;"/"&amp;TEXT(A388,"0"))</f>
        <v>TR-2601-029/Transfert entrant/DT125//20/46035</v>
      </c>
    </row>
    <row r="389" customFormat="false" ht="15" hidden="false" customHeight="false" outlineLevel="0" collapsed="false">
      <c r="A389" s="37" t="n">
        <v>46035</v>
      </c>
      <c r="B389" s="38" t="s">
        <v>491</v>
      </c>
      <c r="C389" s="38" t="s">
        <v>113</v>
      </c>
      <c r="D389" s="38" t="s">
        <v>92</v>
      </c>
      <c r="E389" s="39" t="str">
        <f aca="false">IF(D389="","",IFERROR(INDEX(Articles!$B$5:$B$304,MATCH(D389,Articles!$A$5:$A$304,0)),"Référence inconnue"))</f>
        <v>Disque à tronçonner Ø125 mm</v>
      </c>
      <c r="F389" s="38" t="s">
        <v>111</v>
      </c>
      <c r="G389" s="38"/>
      <c r="H389" s="38" t="n">
        <v>2</v>
      </c>
      <c r="I389" s="40" t="n">
        <f aca="false">IF(C389="","",IFERROR(INDEX(Listes!$B$3:$B$20,MATCH(C389,Listes!$A$3:$A$20,0)),""))</f>
        <v>-1</v>
      </c>
      <c r="J389" s="40" t="n">
        <f aca="false">IF(OR(H389="",I389=""),0,H389*I389)</f>
        <v>-2</v>
      </c>
      <c r="K389" s="38" t="s">
        <v>111</v>
      </c>
      <c r="L389" s="38" t="s">
        <v>114</v>
      </c>
      <c r="M389" s="41" t="str">
        <f aca="false">IF(D389="","",IF(E389="Référence inconnue","Référence inconnue",IF(I389="","Type inconnu",IF(AND(IFERROR(INDEX(Articles!$I$5:$I$304,MATCH(D389,Articles!$A$5:$A$304,0)),"Aucun")&lt;&gt;"Aucun",G389=""),"Lot manquant",IF(COUNTIF($N$2:$N$5000,N389)&gt;1,"Doublon ?","")))))</f>
        <v/>
      </c>
      <c r="N389" s="6" t="str">
        <f aca="false">IF(D389="","",B389&amp;"/"&amp;C389&amp;"/"&amp;D389&amp;"/"&amp;G389&amp;"/"&amp;H389&amp;"/"&amp;TEXT(A389,"0"))</f>
        <v>BS-2601-1294/Sortie/DT125//2/46035</v>
      </c>
    </row>
    <row r="390" customFormat="false" ht="15" hidden="false" customHeight="false" outlineLevel="0" collapsed="false">
      <c r="A390" s="37" t="n">
        <v>46035</v>
      </c>
      <c r="B390" s="38" t="s">
        <v>492</v>
      </c>
      <c r="C390" s="38" t="s">
        <v>113</v>
      </c>
      <c r="D390" s="38" t="s">
        <v>95</v>
      </c>
      <c r="E390" s="39" t="str">
        <f aca="false">IF(D390="","",IFERROR(INDEX(Articles!$B$5:$B$304,MATCH(D390,Articles!$A$5:$A$304,0)),"Référence inconnue"))</f>
        <v>Gants de manutention taille 9</v>
      </c>
      <c r="F390" s="38" t="s">
        <v>93</v>
      </c>
      <c r="G390" s="38"/>
      <c r="H390" s="38" t="n">
        <v>3</v>
      </c>
      <c r="I390" s="40" t="n">
        <f aca="false">IF(C390="","",IFERROR(INDEX(Listes!$B$3:$B$20,MATCH(C390,Listes!$A$3:$A$20,0)),""))</f>
        <v>-1</v>
      </c>
      <c r="J390" s="40" t="n">
        <f aca="false">IF(OR(H390="",I390=""),0,H390*I390)</f>
        <v>-3</v>
      </c>
      <c r="K390" s="38" t="s">
        <v>93</v>
      </c>
      <c r="L390" s="38" t="s">
        <v>114</v>
      </c>
      <c r="M390" s="41" t="str">
        <f aca="false">IF(D390="","",IF(E390="Référence inconnue","Référence inconnue",IF(I390="","Type inconnu",IF(AND(IFERROR(INDEX(Articles!$I$5:$I$304,MATCH(D390,Articles!$A$5:$A$304,0)),"Aucun")&lt;&gt;"Aucun",G390=""),"Lot manquant",IF(COUNTIF($N$2:$N$5000,N390)&gt;1,"Doublon ?","")))))</f>
        <v/>
      </c>
      <c r="N390" s="6" t="str">
        <f aca="false">IF(D390="","",B390&amp;"/"&amp;C390&amp;"/"&amp;D390&amp;"/"&amp;G390&amp;"/"&amp;H390&amp;"/"&amp;TEXT(A390,"0"))</f>
        <v>BS-2601-1295/Sortie/GA09//3/46035</v>
      </c>
    </row>
    <row r="391" customFormat="false" ht="15" hidden="false" customHeight="false" outlineLevel="0" collapsed="false">
      <c r="A391" s="37" t="n">
        <v>46035</v>
      </c>
      <c r="B391" s="38" t="s">
        <v>493</v>
      </c>
      <c r="C391" s="38" t="s">
        <v>113</v>
      </c>
      <c r="D391" s="38" t="s">
        <v>96</v>
      </c>
      <c r="E391" s="39" t="str">
        <f aca="false">IF(D391="","",IFERROR(INDEX(Articles!$B$5:$B$304,MATCH(D391,Articles!$A$5:$A$304,0)),"Référence inconnue"))</f>
        <v>Film étirable 500 mm</v>
      </c>
      <c r="F391" s="38" t="s">
        <v>93</v>
      </c>
      <c r="G391" s="38"/>
      <c r="H391" s="38" t="n">
        <v>3</v>
      </c>
      <c r="I391" s="40" t="n">
        <f aca="false">IF(C391="","",IFERROR(INDEX(Listes!$B$3:$B$20,MATCH(C391,Listes!$A$3:$A$20,0)),""))</f>
        <v>-1</v>
      </c>
      <c r="J391" s="40" t="n">
        <f aca="false">IF(OR(H391="",I391=""),0,H391*I391)</f>
        <v>-3</v>
      </c>
      <c r="K391" s="38" t="s">
        <v>93</v>
      </c>
      <c r="L391" s="38" t="s">
        <v>121</v>
      </c>
      <c r="M391" s="41" t="str">
        <f aca="false">IF(D391="","",IF(E391="Référence inconnue","Référence inconnue",IF(I391="","Type inconnu",IF(AND(IFERROR(INDEX(Articles!$I$5:$I$304,MATCH(D391,Articles!$A$5:$A$304,0)),"Aucun")&lt;&gt;"Aucun",G391=""),"Lot manquant",IF(COUNTIF($N$2:$N$5000,N391)&gt;1,"Doublon ?","")))))</f>
        <v/>
      </c>
      <c r="N391" s="6" t="str">
        <f aca="false">IF(D391="","",B391&amp;"/"&amp;C391&amp;"/"&amp;D391&amp;"/"&amp;G391&amp;"/"&amp;H391&amp;"/"&amp;TEXT(A391,"0"))</f>
        <v>BS-2601-1296/Sortie/FS500//3/46035</v>
      </c>
    </row>
    <row r="392" customFormat="false" ht="15" hidden="false" customHeight="false" outlineLevel="0" collapsed="false">
      <c r="A392" s="37" t="n">
        <v>46035</v>
      </c>
      <c r="B392" s="38" t="s">
        <v>494</v>
      </c>
      <c r="C392" s="38" t="s">
        <v>113</v>
      </c>
      <c r="D392" s="38" t="s">
        <v>102</v>
      </c>
      <c r="E392" s="39" t="str">
        <f aca="false">IF(D392="","",IFERROR(INDEX(Articles!$B$5:$B$304,MATCH(D392,Articles!$A$5:$A$304,0)),"Référence inconnue"))</f>
        <v>Huile hydraulique HVLP 46 (bidon 20 L)</v>
      </c>
      <c r="F392" s="38" t="s">
        <v>93</v>
      </c>
      <c r="G392" s="38" t="s">
        <v>395</v>
      </c>
      <c r="H392" s="38" t="n">
        <v>2</v>
      </c>
      <c r="I392" s="40" t="n">
        <f aca="false">IF(C392="","",IFERROR(INDEX(Listes!$B$3:$B$20,MATCH(C392,Listes!$A$3:$A$20,0)),""))</f>
        <v>-1</v>
      </c>
      <c r="J392" s="40" t="n">
        <f aca="false">IF(OR(H392="",I392=""),0,H392*I392)</f>
        <v>-2</v>
      </c>
      <c r="K392" s="38" t="s">
        <v>93</v>
      </c>
      <c r="L392" s="38" t="s">
        <v>124</v>
      </c>
      <c r="M392" s="41" t="str">
        <f aca="false">IF(D392="","",IF(E392="Référence inconnue","Référence inconnue",IF(I392="","Type inconnu",IF(AND(IFERROR(INDEX(Articles!$I$5:$I$304,MATCH(D392,Articles!$A$5:$A$304,0)),"Aucun")&lt;&gt;"Aucun",G392=""),"Lot manquant",IF(COUNTIF($N$2:$N$5000,N392)&gt;1,"Doublon ?","")))))</f>
        <v/>
      </c>
      <c r="N392" s="6" t="str">
        <f aca="false">IF(D392="","",B392&amp;"/"&amp;C392&amp;"/"&amp;D392&amp;"/"&amp;G392&amp;"/"&amp;H392&amp;"/"&amp;TEXT(A392,"0"))</f>
        <v>BS-2601-1297/Sortie/HV46/HV-2512-04/2/46035</v>
      </c>
    </row>
    <row r="393" customFormat="false" ht="15" hidden="false" customHeight="false" outlineLevel="0" collapsed="false">
      <c r="A393" s="37" t="n">
        <v>46036</v>
      </c>
      <c r="B393" s="38" t="s">
        <v>495</v>
      </c>
      <c r="C393" s="38" t="s">
        <v>140</v>
      </c>
      <c r="D393" s="38" t="s">
        <v>102</v>
      </c>
      <c r="E393" s="39" t="str">
        <f aca="false">IF(D393="","",IFERROR(INDEX(Articles!$B$5:$B$304,MATCH(D393,Articles!$A$5:$A$304,0)),"Référence inconnue"))</f>
        <v>Huile hydraulique HVLP 46 (bidon 20 L)</v>
      </c>
      <c r="F393" s="38" t="s">
        <v>93</v>
      </c>
      <c r="G393" s="38" t="s">
        <v>496</v>
      </c>
      <c r="H393" s="38" t="n">
        <v>3</v>
      </c>
      <c r="I393" s="40" t="n">
        <f aca="false">IF(C393="","",IFERROR(INDEX(Listes!$B$3:$B$20,MATCH(C393,Listes!$A$3:$A$20,0)),""))</f>
        <v>1</v>
      </c>
      <c r="J393" s="40" t="n">
        <f aca="false">IF(OR(H393="",I393=""),0,H393*I393)</f>
        <v>3</v>
      </c>
      <c r="K393" s="38" t="s">
        <v>93</v>
      </c>
      <c r="L393" s="38" t="s">
        <v>497</v>
      </c>
      <c r="M393" s="41" t="str">
        <f aca="false">IF(D393="","",IF(E393="Référence inconnue","Référence inconnue",IF(I393="","Type inconnu",IF(AND(IFERROR(INDEX(Articles!$I$5:$I$304,MATCH(D393,Articles!$A$5:$A$304,0)),"Aucun")&lt;&gt;"Aucun",G393=""),"Lot manquant",IF(COUNTIF($N$2:$N$5000,N393)&gt;1,"Doublon ?","")))))</f>
        <v/>
      </c>
      <c r="N393" s="6" t="str">
        <f aca="false">IF(D393="","",B393&amp;"/"&amp;C393&amp;"/"&amp;D393&amp;"/"&amp;G393&amp;"/"&amp;H393&amp;"/"&amp;TEXT(A393,"0"))</f>
        <v>BR-2601-025/Réception/HV46/HV-2601-05/3/46036</v>
      </c>
    </row>
    <row r="394" customFormat="false" ht="15" hidden="false" customHeight="false" outlineLevel="0" collapsed="false">
      <c r="A394" s="37" t="n">
        <v>46036</v>
      </c>
      <c r="B394" s="38" t="s">
        <v>498</v>
      </c>
      <c r="C394" s="38" t="s">
        <v>113</v>
      </c>
      <c r="D394" s="38" t="s">
        <v>92</v>
      </c>
      <c r="E394" s="39" t="str">
        <f aca="false">IF(D394="","",IFERROR(INDEX(Articles!$B$5:$B$304,MATCH(D394,Articles!$A$5:$A$304,0)),"Référence inconnue"))</f>
        <v>Disque à tronçonner Ø125 mm</v>
      </c>
      <c r="F394" s="38" t="s">
        <v>111</v>
      </c>
      <c r="G394" s="38"/>
      <c r="H394" s="38" t="n">
        <v>3</v>
      </c>
      <c r="I394" s="40" t="n">
        <f aca="false">IF(C394="","",IFERROR(INDEX(Listes!$B$3:$B$20,MATCH(C394,Listes!$A$3:$A$20,0)),""))</f>
        <v>-1</v>
      </c>
      <c r="J394" s="40" t="n">
        <f aca="false">IF(OR(H394="",I394=""),0,H394*I394)</f>
        <v>-3</v>
      </c>
      <c r="K394" s="38" t="s">
        <v>111</v>
      </c>
      <c r="L394" s="38" t="s">
        <v>114</v>
      </c>
      <c r="M394" s="41" t="str">
        <f aca="false">IF(D394="","",IF(E394="Référence inconnue","Référence inconnue",IF(I394="","Type inconnu",IF(AND(IFERROR(INDEX(Articles!$I$5:$I$304,MATCH(D394,Articles!$A$5:$A$304,0)),"Aucun")&lt;&gt;"Aucun",G394=""),"Lot manquant",IF(COUNTIF($N$2:$N$5000,N394)&gt;1,"Doublon ?","")))))</f>
        <v/>
      </c>
      <c r="N394" s="6" t="str">
        <f aca="false">IF(D394="","",B394&amp;"/"&amp;C394&amp;"/"&amp;D394&amp;"/"&amp;G394&amp;"/"&amp;H394&amp;"/"&amp;TEXT(A394,"0"))</f>
        <v>BS-2601-1298/Sortie/DT125//3/46036</v>
      </c>
    </row>
    <row r="395" customFormat="false" ht="15" hidden="false" customHeight="false" outlineLevel="0" collapsed="false">
      <c r="A395" s="37" t="n">
        <v>46036</v>
      </c>
      <c r="B395" s="38" t="s">
        <v>499</v>
      </c>
      <c r="C395" s="38" t="s">
        <v>113</v>
      </c>
      <c r="D395" s="38" t="s">
        <v>96</v>
      </c>
      <c r="E395" s="39" t="str">
        <f aca="false">IF(D395="","",IFERROR(INDEX(Articles!$B$5:$B$304,MATCH(D395,Articles!$A$5:$A$304,0)),"Référence inconnue"))</f>
        <v>Film étirable 500 mm</v>
      </c>
      <c r="F395" s="38" t="s">
        <v>93</v>
      </c>
      <c r="G395" s="38"/>
      <c r="H395" s="38" t="n">
        <v>3</v>
      </c>
      <c r="I395" s="40" t="n">
        <f aca="false">IF(C395="","",IFERROR(INDEX(Listes!$B$3:$B$20,MATCH(C395,Listes!$A$3:$A$20,0)),""))</f>
        <v>-1</v>
      </c>
      <c r="J395" s="40" t="n">
        <f aca="false">IF(OR(H395="",I395=""),0,H395*I395)</f>
        <v>-3</v>
      </c>
      <c r="K395" s="38" t="s">
        <v>93</v>
      </c>
      <c r="L395" s="38" t="s">
        <v>121</v>
      </c>
      <c r="M395" s="41" t="str">
        <f aca="false">IF(D395="","",IF(E395="Référence inconnue","Référence inconnue",IF(I395="","Type inconnu",IF(AND(IFERROR(INDEX(Articles!$I$5:$I$304,MATCH(D395,Articles!$A$5:$A$304,0)),"Aucun")&lt;&gt;"Aucun",G395=""),"Lot manquant",IF(COUNTIF($N$2:$N$5000,N395)&gt;1,"Doublon ?","")))))</f>
        <v/>
      </c>
      <c r="N395" s="6" t="str">
        <f aca="false">IF(D395="","",B395&amp;"/"&amp;C395&amp;"/"&amp;D395&amp;"/"&amp;G395&amp;"/"&amp;H395&amp;"/"&amp;TEXT(A395,"0"))</f>
        <v>BS-2601-1299/Sortie/FS500//3/46036</v>
      </c>
    </row>
    <row r="396" customFormat="false" ht="15" hidden="false" customHeight="false" outlineLevel="0" collapsed="false">
      <c r="A396" s="37" t="n">
        <v>46036</v>
      </c>
      <c r="B396" s="38" t="s">
        <v>500</v>
      </c>
      <c r="C396" s="38" t="s">
        <v>113</v>
      </c>
      <c r="D396" s="38" t="s">
        <v>97</v>
      </c>
      <c r="E396" s="39" t="str">
        <f aca="false">IF(D396="","",IFERROR(INDEX(Articles!$B$5:$B$304,MATCH(D396,Articles!$A$5:$A$304,0)),"Référence inconnue"))</f>
        <v>Vis H M8x30 (boîte de 100)</v>
      </c>
      <c r="F396" s="38" t="s">
        <v>93</v>
      </c>
      <c r="G396" s="38"/>
      <c r="H396" s="38" t="n">
        <v>3</v>
      </c>
      <c r="I396" s="40" t="n">
        <f aca="false">IF(C396="","",IFERROR(INDEX(Listes!$B$3:$B$20,MATCH(C396,Listes!$A$3:$A$20,0)),""))</f>
        <v>-1</v>
      </c>
      <c r="J396" s="40" t="n">
        <f aca="false">IF(OR(H396="",I396=""),0,H396*I396)</f>
        <v>-3</v>
      </c>
      <c r="K396" s="38" t="s">
        <v>93</v>
      </c>
      <c r="L396" s="38" t="s">
        <v>114</v>
      </c>
      <c r="M396" s="41" t="str">
        <f aca="false">IF(D396="","",IF(E396="Référence inconnue","Référence inconnue",IF(I396="","Type inconnu",IF(AND(IFERROR(INDEX(Articles!$I$5:$I$304,MATCH(D396,Articles!$A$5:$A$304,0)),"Aucun")&lt;&gt;"Aucun",G396=""),"Lot manquant",IF(COUNTIF($N$2:$N$5000,N396)&gt;1,"Doublon ?","")))))</f>
        <v/>
      </c>
      <c r="N396" s="6" t="str">
        <f aca="false">IF(D396="","",B396&amp;"/"&amp;C396&amp;"/"&amp;D396&amp;"/"&amp;G396&amp;"/"&amp;H396&amp;"/"&amp;TEXT(A396,"0"))</f>
        <v>BS-2601-1300/Sortie/BO830//3/46036</v>
      </c>
    </row>
    <row r="397" customFormat="false" ht="15" hidden="false" customHeight="false" outlineLevel="0" collapsed="false">
      <c r="A397" s="37" t="n">
        <v>46036</v>
      </c>
      <c r="B397" s="38" t="s">
        <v>501</v>
      </c>
      <c r="C397" s="38" t="s">
        <v>113</v>
      </c>
      <c r="D397" s="38" t="s">
        <v>98</v>
      </c>
      <c r="E397" s="39" t="str">
        <f aca="false">IF(D397="","",IFERROR(INDEX(Articles!$B$5:$B$304,MATCH(D397,Articles!$A$5:$A$304,0)),"Référence inconnue"))</f>
        <v>Roulement 6204-2RS</v>
      </c>
      <c r="F397" s="38" t="s">
        <v>93</v>
      </c>
      <c r="G397" s="38"/>
      <c r="H397" s="38" t="n">
        <v>2</v>
      </c>
      <c r="I397" s="40" t="n">
        <f aca="false">IF(C397="","",IFERROR(INDEX(Listes!$B$3:$B$20,MATCH(C397,Listes!$A$3:$A$20,0)),""))</f>
        <v>-1</v>
      </c>
      <c r="J397" s="40" t="n">
        <f aca="false">IF(OR(H397="",I397=""),0,H397*I397)</f>
        <v>-2</v>
      </c>
      <c r="K397" s="38" t="s">
        <v>93</v>
      </c>
      <c r="L397" s="38" t="s">
        <v>124</v>
      </c>
      <c r="M397" s="41" t="str">
        <f aca="false">IF(D397="","",IF(E397="Référence inconnue","Référence inconnue",IF(I397="","Type inconnu",IF(AND(IFERROR(INDEX(Articles!$I$5:$I$304,MATCH(D397,Articles!$A$5:$A$304,0)),"Aucun")&lt;&gt;"Aucun",G397=""),"Lot manquant",IF(COUNTIF($N$2:$N$5000,N397)&gt;1,"Doublon ?","")))))</f>
        <v/>
      </c>
      <c r="N397" s="6" t="str">
        <f aca="false">IF(D397="","",B397&amp;"/"&amp;C397&amp;"/"&amp;D397&amp;"/"&amp;G397&amp;"/"&amp;H397&amp;"/"&amp;TEXT(A397,"0"))</f>
        <v>BS-2601-1301/Sortie/RL6204//2/46036</v>
      </c>
    </row>
    <row r="398" customFormat="false" ht="15" hidden="false" customHeight="false" outlineLevel="0" collapsed="false">
      <c r="A398" s="37" t="n">
        <v>46037</v>
      </c>
      <c r="B398" s="38" t="s">
        <v>502</v>
      </c>
      <c r="C398" s="38" t="s">
        <v>140</v>
      </c>
      <c r="D398" s="38" t="s">
        <v>97</v>
      </c>
      <c r="E398" s="39" t="str">
        <f aca="false">IF(D398="","",IFERROR(INDEX(Articles!$B$5:$B$304,MATCH(D398,Articles!$A$5:$A$304,0)),"Référence inconnue"))</f>
        <v>Vis H M8x30 (boîte de 100)</v>
      </c>
      <c r="F398" s="38" t="s">
        <v>93</v>
      </c>
      <c r="G398" s="38"/>
      <c r="H398" s="38" t="n">
        <v>30</v>
      </c>
      <c r="I398" s="40" t="n">
        <f aca="false">IF(C398="","",IFERROR(INDEX(Listes!$B$3:$B$20,MATCH(C398,Listes!$A$3:$A$20,0)),""))</f>
        <v>1</v>
      </c>
      <c r="J398" s="40" t="n">
        <f aca="false">IF(OR(H398="",I398=""),0,H398*I398)</f>
        <v>30</v>
      </c>
      <c r="K398" s="38" t="s">
        <v>93</v>
      </c>
      <c r="L398" s="38" t="s">
        <v>503</v>
      </c>
      <c r="M398" s="41" t="str">
        <f aca="false">IF(D398="","",IF(E398="Référence inconnue","Référence inconnue",IF(I398="","Type inconnu",IF(AND(IFERROR(INDEX(Articles!$I$5:$I$304,MATCH(D398,Articles!$A$5:$A$304,0)),"Aucun")&lt;&gt;"Aucun",G398=""),"Lot manquant",IF(COUNTIF($N$2:$N$5000,N398)&gt;1,"Doublon ?","")))))</f>
        <v/>
      </c>
      <c r="N398" s="6" t="str">
        <f aca="false">IF(D398="","",B398&amp;"/"&amp;C398&amp;"/"&amp;D398&amp;"/"&amp;G398&amp;"/"&amp;H398&amp;"/"&amp;TEXT(A398,"0"))</f>
        <v>BR-2601-026/Réception/BO830//30/46037</v>
      </c>
    </row>
    <row r="399" customFormat="false" ht="15" hidden="false" customHeight="false" outlineLevel="0" collapsed="false">
      <c r="A399" s="37" t="n">
        <v>46037</v>
      </c>
      <c r="B399" s="38" t="s">
        <v>504</v>
      </c>
      <c r="C399" s="38" t="s">
        <v>107</v>
      </c>
      <c r="D399" s="38" t="s">
        <v>92</v>
      </c>
      <c r="E399" s="39" t="str">
        <f aca="false">IF(D399="","",IFERROR(INDEX(Articles!$B$5:$B$304,MATCH(D399,Articles!$A$5:$A$304,0)),"Référence inconnue"))</f>
        <v>Disque à tronçonner Ø125 mm</v>
      </c>
      <c r="F399" s="38" t="s">
        <v>93</v>
      </c>
      <c r="G399" s="38"/>
      <c r="H399" s="38" t="n">
        <v>20</v>
      </c>
      <c r="I399" s="40" t="n">
        <f aca="false">IF(C399="","",IFERROR(INDEX(Listes!$B$3:$B$20,MATCH(C399,Listes!$A$3:$A$20,0)),""))</f>
        <v>-1</v>
      </c>
      <c r="J399" s="40" t="n">
        <f aca="false">IF(OR(H399="",I399=""),0,H399*I399)</f>
        <v>-20</v>
      </c>
      <c r="K399" s="38" t="s">
        <v>93</v>
      </c>
      <c r="L399" s="38" t="s">
        <v>108</v>
      </c>
      <c r="M399" s="41" t="str">
        <f aca="false">IF(D399="","",IF(E399="Référence inconnue","Référence inconnue",IF(I399="","Type inconnu",IF(AND(IFERROR(INDEX(Articles!$I$5:$I$304,MATCH(D399,Articles!$A$5:$A$304,0)),"Aucun")&lt;&gt;"Aucun",G399=""),"Lot manquant",IF(COUNTIF($N$2:$N$5000,N399)&gt;1,"Doublon ?","")))))</f>
        <v/>
      </c>
      <c r="N399" s="6" t="str">
        <f aca="false">IF(D399="","",B399&amp;"/"&amp;C399&amp;"/"&amp;D399&amp;"/"&amp;G399&amp;"/"&amp;H399&amp;"/"&amp;TEXT(A399,"0"))</f>
        <v>TR-2601-030/Transfert sortant/DT125//20/46037</v>
      </c>
    </row>
    <row r="400" customFormat="false" ht="15" hidden="false" customHeight="false" outlineLevel="0" collapsed="false">
      <c r="A400" s="37" t="n">
        <v>46037</v>
      </c>
      <c r="B400" s="38" t="s">
        <v>504</v>
      </c>
      <c r="C400" s="38" t="s">
        <v>110</v>
      </c>
      <c r="D400" s="38" t="s">
        <v>92</v>
      </c>
      <c r="E400" s="39" t="str">
        <f aca="false">IF(D400="","",IFERROR(INDEX(Articles!$B$5:$B$304,MATCH(D400,Articles!$A$5:$A$304,0)),"Référence inconnue"))</f>
        <v>Disque à tronçonner Ø125 mm</v>
      </c>
      <c r="F400" s="38" t="s">
        <v>111</v>
      </c>
      <c r="G400" s="38"/>
      <c r="H400" s="38" t="n">
        <v>20</v>
      </c>
      <c r="I400" s="40" t="n">
        <f aca="false">IF(C400="","",IFERROR(INDEX(Listes!$B$3:$B$20,MATCH(C400,Listes!$A$3:$A$20,0)),""))</f>
        <v>1</v>
      </c>
      <c r="J400" s="40" t="n">
        <f aca="false">IF(OR(H400="",I400=""),0,H400*I400)</f>
        <v>20</v>
      </c>
      <c r="K400" s="38" t="s">
        <v>93</v>
      </c>
      <c r="L400" s="38" t="s">
        <v>108</v>
      </c>
      <c r="M400" s="41" t="str">
        <f aca="false">IF(D400="","",IF(E400="Référence inconnue","Référence inconnue",IF(I400="","Type inconnu",IF(AND(IFERROR(INDEX(Articles!$I$5:$I$304,MATCH(D400,Articles!$A$5:$A$304,0)),"Aucun")&lt;&gt;"Aucun",G400=""),"Lot manquant",IF(COUNTIF($N$2:$N$5000,N400)&gt;1,"Doublon ?","")))))</f>
        <v/>
      </c>
      <c r="N400" s="6" t="str">
        <f aca="false">IF(D400="","",B400&amp;"/"&amp;C400&amp;"/"&amp;D400&amp;"/"&amp;G400&amp;"/"&amp;H400&amp;"/"&amp;TEXT(A400,"0"))</f>
        <v>TR-2601-030/Transfert entrant/DT125//20/46037</v>
      </c>
    </row>
    <row r="401" customFormat="false" ht="15" hidden="false" customHeight="false" outlineLevel="0" collapsed="false">
      <c r="A401" s="37" t="n">
        <v>46037</v>
      </c>
      <c r="B401" s="38" t="s">
        <v>505</v>
      </c>
      <c r="C401" s="38" t="s">
        <v>113</v>
      </c>
      <c r="D401" s="38" t="s">
        <v>92</v>
      </c>
      <c r="E401" s="39" t="str">
        <f aca="false">IF(D401="","",IFERROR(INDEX(Articles!$B$5:$B$304,MATCH(D401,Articles!$A$5:$A$304,0)),"Référence inconnue"))</f>
        <v>Disque à tronçonner Ø125 mm</v>
      </c>
      <c r="F401" s="38" t="s">
        <v>111</v>
      </c>
      <c r="G401" s="38"/>
      <c r="H401" s="38" t="n">
        <v>5</v>
      </c>
      <c r="I401" s="40" t="n">
        <f aca="false">IF(C401="","",IFERROR(INDEX(Listes!$B$3:$B$20,MATCH(C401,Listes!$A$3:$A$20,0)),""))</f>
        <v>-1</v>
      </c>
      <c r="J401" s="40" t="n">
        <f aca="false">IF(OR(H401="",I401=""),0,H401*I401)</f>
        <v>-5</v>
      </c>
      <c r="K401" s="38" t="s">
        <v>111</v>
      </c>
      <c r="L401" s="38" t="s">
        <v>114</v>
      </c>
      <c r="M401" s="41" t="str">
        <f aca="false">IF(D401="","",IF(E401="Référence inconnue","Référence inconnue",IF(I401="","Type inconnu",IF(AND(IFERROR(INDEX(Articles!$I$5:$I$304,MATCH(D401,Articles!$A$5:$A$304,0)),"Aucun")&lt;&gt;"Aucun",G401=""),"Lot manquant",IF(COUNTIF($N$2:$N$5000,N401)&gt;1,"Doublon ?","")))))</f>
        <v/>
      </c>
      <c r="N401" s="6" t="str">
        <f aca="false">IF(D401="","",B401&amp;"/"&amp;C401&amp;"/"&amp;D401&amp;"/"&amp;G401&amp;"/"&amp;H401&amp;"/"&amp;TEXT(A401,"0"))</f>
        <v>BS-2601-1302/Sortie/DT125//5/46037</v>
      </c>
    </row>
    <row r="402" customFormat="false" ht="15" hidden="false" customHeight="false" outlineLevel="0" collapsed="false">
      <c r="A402" s="37" t="n">
        <v>46037</v>
      </c>
      <c r="B402" s="38" t="s">
        <v>506</v>
      </c>
      <c r="C402" s="38" t="s">
        <v>113</v>
      </c>
      <c r="D402" s="38" t="s">
        <v>92</v>
      </c>
      <c r="E402" s="39" t="str">
        <f aca="false">IF(D402="","",IFERROR(INDEX(Articles!$B$5:$B$304,MATCH(D402,Articles!$A$5:$A$304,0)),"Référence inconnue"))</f>
        <v>Disque à tronçonner Ø125 mm</v>
      </c>
      <c r="F402" s="38" t="s">
        <v>111</v>
      </c>
      <c r="G402" s="38"/>
      <c r="H402" s="38" t="n">
        <v>4</v>
      </c>
      <c r="I402" s="40" t="n">
        <f aca="false">IF(C402="","",IFERROR(INDEX(Listes!$B$3:$B$20,MATCH(C402,Listes!$A$3:$A$20,0)),""))</f>
        <v>-1</v>
      </c>
      <c r="J402" s="40" t="n">
        <f aca="false">IF(OR(H402="",I402=""),0,H402*I402)</f>
        <v>-4</v>
      </c>
      <c r="K402" s="38" t="s">
        <v>111</v>
      </c>
      <c r="L402" s="38" t="s">
        <v>114</v>
      </c>
      <c r="M402" s="41" t="str">
        <f aca="false">IF(D402="","",IF(E402="Référence inconnue","Référence inconnue",IF(I402="","Type inconnu",IF(AND(IFERROR(INDEX(Articles!$I$5:$I$304,MATCH(D402,Articles!$A$5:$A$304,0)),"Aucun")&lt;&gt;"Aucun",G402=""),"Lot manquant",IF(COUNTIF($N$2:$N$5000,N402)&gt;1,"Doublon ?","")))))</f>
        <v/>
      </c>
      <c r="N402" s="6" t="str">
        <f aca="false">IF(D402="","",B402&amp;"/"&amp;C402&amp;"/"&amp;D402&amp;"/"&amp;G402&amp;"/"&amp;H402&amp;"/"&amp;TEXT(A402,"0"))</f>
        <v>BS-2601-1303/Sortie/DT125//4/46037</v>
      </c>
    </row>
    <row r="403" customFormat="false" ht="15" hidden="false" customHeight="false" outlineLevel="0" collapsed="false">
      <c r="A403" s="37" t="n">
        <v>46037</v>
      </c>
      <c r="B403" s="38" t="s">
        <v>507</v>
      </c>
      <c r="C403" s="38" t="s">
        <v>113</v>
      </c>
      <c r="D403" s="38" t="s">
        <v>95</v>
      </c>
      <c r="E403" s="39" t="str">
        <f aca="false">IF(D403="","",IFERROR(INDEX(Articles!$B$5:$B$304,MATCH(D403,Articles!$A$5:$A$304,0)),"Référence inconnue"))</f>
        <v>Gants de manutention taille 9</v>
      </c>
      <c r="F403" s="38" t="s">
        <v>93</v>
      </c>
      <c r="G403" s="38"/>
      <c r="H403" s="38" t="n">
        <v>7</v>
      </c>
      <c r="I403" s="40" t="n">
        <f aca="false">IF(C403="","",IFERROR(INDEX(Listes!$B$3:$B$20,MATCH(C403,Listes!$A$3:$A$20,0)),""))</f>
        <v>-1</v>
      </c>
      <c r="J403" s="40" t="n">
        <f aca="false">IF(OR(H403="",I403=""),0,H403*I403)</f>
        <v>-7</v>
      </c>
      <c r="K403" s="38" t="s">
        <v>93</v>
      </c>
      <c r="L403" s="38" t="s">
        <v>114</v>
      </c>
      <c r="M403" s="41" t="str">
        <f aca="false">IF(D403="","",IF(E403="Référence inconnue","Référence inconnue",IF(I403="","Type inconnu",IF(AND(IFERROR(INDEX(Articles!$I$5:$I$304,MATCH(D403,Articles!$A$5:$A$304,0)),"Aucun")&lt;&gt;"Aucun",G403=""),"Lot manquant",IF(COUNTIF($N$2:$N$5000,N403)&gt;1,"Doublon ?","")))))</f>
        <v/>
      </c>
      <c r="N403" s="6" t="str">
        <f aca="false">IF(D403="","",B403&amp;"/"&amp;C403&amp;"/"&amp;D403&amp;"/"&amp;G403&amp;"/"&amp;H403&amp;"/"&amp;TEXT(A403,"0"))</f>
        <v>BS-2601-1304/Sortie/GA09//7/46037</v>
      </c>
    </row>
    <row r="404" customFormat="false" ht="15" hidden="false" customHeight="false" outlineLevel="0" collapsed="false">
      <c r="A404" s="37" t="n">
        <v>46037</v>
      </c>
      <c r="B404" s="38" t="s">
        <v>508</v>
      </c>
      <c r="C404" s="38" t="s">
        <v>113</v>
      </c>
      <c r="D404" s="38" t="s">
        <v>96</v>
      </c>
      <c r="E404" s="39" t="str">
        <f aca="false">IF(D404="","",IFERROR(INDEX(Articles!$B$5:$B$304,MATCH(D404,Articles!$A$5:$A$304,0)),"Référence inconnue"))</f>
        <v>Film étirable 500 mm</v>
      </c>
      <c r="F404" s="38" t="s">
        <v>93</v>
      </c>
      <c r="G404" s="38"/>
      <c r="H404" s="38" t="n">
        <v>1</v>
      </c>
      <c r="I404" s="40" t="n">
        <f aca="false">IF(C404="","",IFERROR(INDEX(Listes!$B$3:$B$20,MATCH(C404,Listes!$A$3:$A$20,0)),""))</f>
        <v>-1</v>
      </c>
      <c r="J404" s="40" t="n">
        <f aca="false">IF(OR(H404="",I404=""),0,H404*I404)</f>
        <v>-1</v>
      </c>
      <c r="K404" s="38" t="s">
        <v>93</v>
      </c>
      <c r="L404" s="38" t="s">
        <v>121</v>
      </c>
      <c r="M404" s="41" t="str">
        <f aca="false">IF(D404="","",IF(E404="Référence inconnue","Référence inconnue",IF(I404="","Type inconnu",IF(AND(IFERROR(INDEX(Articles!$I$5:$I$304,MATCH(D404,Articles!$A$5:$A$304,0)),"Aucun")&lt;&gt;"Aucun",G404=""),"Lot manquant",IF(COUNTIF($N$2:$N$5000,N404)&gt;1,"Doublon ?","")))))</f>
        <v/>
      </c>
      <c r="N404" s="6" t="str">
        <f aca="false">IF(D404="","",B404&amp;"/"&amp;C404&amp;"/"&amp;D404&amp;"/"&amp;G404&amp;"/"&amp;H404&amp;"/"&amp;TEXT(A404,"0"))</f>
        <v>BS-2601-1305/Sortie/FS500//1/46037</v>
      </c>
    </row>
    <row r="405" customFormat="false" ht="15" hidden="false" customHeight="false" outlineLevel="0" collapsed="false">
      <c r="A405" s="37" t="n">
        <v>46037</v>
      </c>
      <c r="B405" s="38" t="s">
        <v>509</v>
      </c>
      <c r="C405" s="38" t="s">
        <v>113</v>
      </c>
      <c r="D405" s="38" t="s">
        <v>97</v>
      </c>
      <c r="E405" s="39" t="str">
        <f aca="false">IF(D405="","",IFERROR(INDEX(Articles!$B$5:$B$304,MATCH(D405,Articles!$A$5:$A$304,0)),"Référence inconnue"))</f>
        <v>Vis H M8x30 (boîte de 100)</v>
      </c>
      <c r="F405" s="38" t="s">
        <v>93</v>
      </c>
      <c r="G405" s="38"/>
      <c r="H405" s="38" t="n">
        <v>4</v>
      </c>
      <c r="I405" s="40" t="n">
        <f aca="false">IF(C405="","",IFERROR(INDEX(Listes!$B$3:$B$20,MATCH(C405,Listes!$A$3:$A$20,0)),""))</f>
        <v>-1</v>
      </c>
      <c r="J405" s="40" t="n">
        <f aca="false">IF(OR(H405="",I405=""),0,H405*I405)</f>
        <v>-4</v>
      </c>
      <c r="K405" s="38" t="s">
        <v>93</v>
      </c>
      <c r="L405" s="38" t="s">
        <v>114</v>
      </c>
      <c r="M405" s="41" t="str">
        <f aca="false">IF(D405="","",IF(E405="Référence inconnue","Référence inconnue",IF(I405="","Type inconnu",IF(AND(IFERROR(INDEX(Articles!$I$5:$I$304,MATCH(D405,Articles!$A$5:$A$304,0)),"Aucun")&lt;&gt;"Aucun",G405=""),"Lot manquant",IF(COUNTIF($N$2:$N$5000,N405)&gt;1,"Doublon ?","")))))</f>
        <v/>
      </c>
      <c r="N405" s="6" t="str">
        <f aca="false">IF(D405="","",B405&amp;"/"&amp;C405&amp;"/"&amp;D405&amp;"/"&amp;G405&amp;"/"&amp;H405&amp;"/"&amp;TEXT(A405,"0"))</f>
        <v>BS-2601-1306/Sortie/BO830//4/46037</v>
      </c>
    </row>
    <row r="406" customFormat="false" ht="15" hidden="false" customHeight="false" outlineLevel="0" collapsed="false">
      <c r="A406" s="37" t="n">
        <v>46037</v>
      </c>
      <c r="B406" s="38" t="s">
        <v>510</v>
      </c>
      <c r="C406" s="38" t="s">
        <v>113</v>
      </c>
      <c r="D406" s="38" t="s">
        <v>98</v>
      </c>
      <c r="E406" s="39" t="str">
        <f aca="false">IF(D406="","",IFERROR(INDEX(Articles!$B$5:$B$304,MATCH(D406,Articles!$A$5:$A$304,0)),"Référence inconnue"))</f>
        <v>Roulement 6204-2RS</v>
      </c>
      <c r="F406" s="38" t="s">
        <v>93</v>
      </c>
      <c r="G406" s="38"/>
      <c r="H406" s="38" t="n">
        <v>6</v>
      </c>
      <c r="I406" s="40" t="n">
        <f aca="false">IF(C406="","",IFERROR(INDEX(Listes!$B$3:$B$20,MATCH(C406,Listes!$A$3:$A$20,0)),""))</f>
        <v>-1</v>
      </c>
      <c r="J406" s="40" t="n">
        <f aca="false">IF(OR(H406="",I406=""),0,H406*I406)</f>
        <v>-6</v>
      </c>
      <c r="K406" s="38" t="s">
        <v>93</v>
      </c>
      <c r="L406" s="38" t="s">
        <v>124</v>
      </c>
      <c r="M406" s="41" t="str">
        <f aca="false">IF(D406="","",IF(E406="Référence inconnue","Référence inconnue",IF(I406="","Type inconnu",IF(AND(IFERROR(INDEX(Articles!$I$5:$I$304,MATCH(D406,Articles!$A$5:$A$304,0)),"Aucun")&lt;&gt;"Aucun",G406=""),"Lot manquant",IF(COUNTIF($N$2:$N$5000,N406)&gt;1,"Doublon ?","")))))</f>
        <v/>
      </c>
      <c r="N406" s="6" t="str">
        <f aca="false">IF(D406="","",B406&amp;"/"&amp;C406&amp;"/"&amp;D406&amp;"/"&amp;G406&amp;"/"&amp;H406&amp;"/"&amp;TEXT(A406,"0"))</f>
        <v>BS-2601-1307/Sortie/RL6204//6/46037</v>
      </c>
    </row>
    <row r="407" customFormat="false" ht="15" hidden="false" customHeight="false" outlineLevel="0" collapsed="false">
      <c r="A407" s="37" t="n">
        <v>46038</v>
      </c>
      <c r="B407" s="38" t="s">
        <v>511</v>
      </c>
      <c r="C407" s="38" t="s">
        <v>113</v>
      </c>
      <c r="D407" s="38" t="s">
        <v>92</v>
      </c>
      <c r="E407" s="39" t="str">
        <f aca="false">IF(D407="","",IFERROR(INDEX(Articles!$B$5:$B$304,MATCH(D407,Articles!$A$5:$A$304,0)),"Référence inconnue"))</f>
        <v>Disque à tronçonner Ø125 mm</v>
      </c>
      <c r="F407" s="38" t="s">
        <v>111</v>
      </c>
      <c r="G407" s="38"/>
      <c r="H407" s="38" t="n">
        <v>4</v>
      </c>
      <c r="I407" s="40" t="n">
        <f aca="false">IF(C407="","",IFERROR(INDEX(Listes!$B$3:$B$20,MATCH(C407,Listes!$A$3:$A$20,0)),""))</f>
        <v>-1</v>
      </c>
      <c r="J407" s="40" t="n">
        <f aca="false">IF(OR(H407="",I407=""),0,H407*I407)</f>
        <v>-4</v>
      </c>
      <c r="K407" s="38" t="s">
        <v>111</v>
      </c>
      <c r="L407" s="38" t="s">
        <v>114</v>
      </c>
      <c r="M407" s="41" t="str">
        <f aca="false">IF(D407="","",IF(E407="Référence inconnue","Référence inconnue",IF(I407="","Type inconnu",IF(AND(IFERROR(INDEX(Articles!$I$5:$I$304,MATCH(D407,Articles!$A$5:$A$304,0)),"Aucun")&lt;&gt;"Aucun",G407=""),"Lot manquant",IF(COUNTIF($N$2:$N$5000,N407)&gt;1,"Doublon ?","")))))</f>
        <v/>
      </c>
      <c r="N407" s="6" t="str">
        <f aca="false">IF(D407="","",B407&amp;"/"&amp;C407&amp;"/"&amp;D407&amp;"/"&amp;G407&amp;"/"&amp;H407&amp;"/"&amp;TEXT(A407,"0"))</f>
        <v>BS-2601-1308/Sortie/DT125//4/46038</v>
      </c>
    </row>
    <row r="408" customFormat="false" ht="15" hidden="false" customHeight="false" outlineLevel="0" collapsed="false">
      <c r="A408" s="37" t="n">
        <v>46038</v>
      </c>
      <c r="B408" s="38" t="s">
        <v>512</v>
      </c>
      <c r="C408" s="38" t="s">
        <v>113</v>
      </c>
      <c r="D408" s="38" t="s">
        <v>92</v>
      </c>
      <c r="E408" s="39" t="str">
        <f aca="false">IF(D408="","",IFERROR(INDEX(Articles!$B$5:$B$304,MATCH(D408,Articles!$A$5:$A$304,0)),"Référence inconnue"))</f>
        <v>Disque à tronçonner Ø125 mm</v>
      </c>
      <c r="F408" s="38" t="s">
        <v>111</v>
      </c>
      <c r="G408" s="38"/>
      <c r="H408" s="38" t="n">
        <v>6</v>
      </c>
      <c r="I408" s="40" t="n">
        <f aca="false">IF(C408="","",IFERROR(INDEX(Listes!$B$3:$B$20,MATCH(C408,Listes!$A$3:$A$20,0)),""))</f>
        <v>-1</v>
      </c>
      <c r="J408" s="40" t="n">
        <f aca="false">IF(OR(H408="",I408=""),0,H408*I408)</f>
        <v>-6</v>
      </c>
      <c r="K408" s="38" t="s">
        <v>111</v>
      </c>
      <c r="L408" s="38" t="s">
        <v>114</v>
      </c>
      <c r="M408" s="41" t="str">
        <f aca="false">IF(D408="","",IF(E408="Référence inconnue","Référence inconnue",IF(I408="","Type inconnu",IF(AND(IFERROR(INDEX(Articles!$I$5:$I$304,MATCH(D408,Articles!$A$5:$A$304,0)),"Aucun")&lt;&gt;"Aucun",G408=""),"Lot manquant",IF(COUNTIF($N$2:$N$5000,N408)&gt;1,"Doublon ?","")))))</f>
        <v/>
      </c>
      <c r="N408" s="6" t="str">
        <f aca="false">IF(D408="","",B408&amp;"/"&amp;C408&amp;"/"&amp;D408&amp;"/"&amp;G408&amp;"/"&amp;H408&amp;"/"&amp;TEXT(A408,"0"))</f>
        <v>BS-2601-1309/Sortie/DT125//6/46038</v>
      </c>
    </row>
    <row r="409" customFormat="false" ht="15" hidden="false" customHeight="false" outlineLevel="0" collapsed="false">
      <c r="A409" s="37" t="n">
        <v>46038</v>
      </c>
      <c r="B409" s="38" t="s">
        <v>513</v>
      </c>
      <c r="C409" s="38" t="s">
        <v>113</v>
      </c>
      <c r="D409" s="38" t="s">
        <v>95</v>
      </c>
      <c r="E409" s="39" t="str">
        <f aca="false">IF(D409="","",IFERROR(INDEX(Articles!$B$5:$B$304,MATCH(D409,Articles!$A$5:$A$304,0)),"Référence inconnue"))</f>
        <v>Gants de manutention taille 9</v>
      </c>
      <c r="F409" s="38" t="s">
        <v>93</v>
      </c>
      <c r="G409" s="38"/>
      <c r="H409" s="38" t="n">
        <v>9</v>
      </c>
      <c r="I409" s="40" t="n">
        <f aca="false">IF(C409="","",IFERROR(INDEX(Listes!$B$3:$B$20,MATCH(C409,Listes!$A$3:$A$20,0)),""))</f>
        <v>-1</v>
      </c>
      <c r="J409" s="40" t="n">
        <f aca="false">IF(OR(H409="",I409=""),0,H409*I409)</f>
        <v>-9</v>
      </c>
      <c r="K409" s="38" t="s">
        <v>93</v>
      </c>
      <c r="L409" s="38" t="s">
        <v>114</v>
      </c>
      <c r="M409" s="41" t="str">
        <f aca="false">IF(D409="","",IF(E409="Référence inconnue","Référence inconnue",IF(I409="","Type inconnu",IF(AND(IFERROR(INDEX(Articles!$I$5:$I$304,MATCH(D409,Articles!$A$5:$A$304,0)),"Aucun")&lt;&gt;"Aucun",G409=""),"Lot manquant",IF(COUNTIF($N$2:$N$5000,N409)&gt;1,"Doublon ?","")))))</f>
        <v/>
      </c>
      <c r="N409" s="6" t="str">
        <f aca="false">IF(D409="","",B409&amp;"/"&amp;C409&amp;"/"&amp;D409&amp;"/"&amp;G409&amp;"/"&amp;H409&amp;"/"&amp;TEXT(A409,"0"))</f>
        <v>BS-2601-1310/Sortie/GA09//9/46038</v>
      </c>
    </row>
    <row r="410" customFormat="false" ht="15" hidden="false" customHeight="false" outlineLevel="0" collapsed="false">
      <c r="A410" s="37" t="n">
        <v>46038</v>
      </c>
      <c r="B410" s="38" t="s">
        <v>514</v>
      </c>
      <c r="C410" s="38" t="s">
        <v>113</v>
      </c>
      <c r="D410" s="38" t="s">
        <v>96</v>
      </c>
      <c r="E410" s="39" t="str">
        <f aca="false">IF(D410="","",IFERROR(INDEX(Articles!$B$5:$B$304,MATCH(D410,Articles!$A$5:$A$304,0)),"Référence inconnue"))</f>
        <v>Film étirable 500 mm</v>
      </c>
      <c r="F410" s="38" t="s">
        <v>93</v>
      </c>
      <c r="G410" s="38"/>
      <c r="H410" s="38" t="n">
        <v>2</v>
      </c>
      <c r="I410" s="40" t="n">
        <f aca="false">IF(C410="","",IFERROR(INDEX(Listes!$B$3:$B$20,MATCH(C410,Listes!$A$3:$A$20,0)),""))</f>
        <v>-1</v>
      </c>
      <c r="J410" s="40" t="n">
        <f aca="false">IF(OR(H410="",I410=""),0,H410*I410)</f>
        <v>-2</v>
      </c>
      <c r="K410" s="38" t="s">
        <v>93</v>
      </c>
      <c r="L410" s="38" t="s">
        <v>121</v>
      </c>
      <c r="M410" s="41" t="str">
        <f aca="false">IF(D410="","",IF(E410="Référence inconnue","Référence inconnue",IF(I410="","Type inconnu",IF(AND(IFERROR(INDEX(Articles!$I$5:$I$304,MATCH(D410,Articles!$A$5:$A$304,0)),"Aucun")&lt;&gt;"Aucun",G410=""),"Lot manquant",IF(COUNTIF($N$2:$N$5000,N410)&gt;1,"Doublon ?","")))))</f>
        <v/>
      </c>
      <c r="N410" s="6" t="str">
        <f aca="false">IF(D410="","",B410&amp;"/"&amp;C410&amp;"/"&amp;D410&amp;"/"&amp;G410&amp;"/"&amp;H410&amp;"/"&amp;TEXT(A410,"0"))</f>
        <v>BS-2601-1311/Sortie/FS500//2/46038</v>
      </c>
    </row>
    <row r="411" customFormat="false" ht="15" hidden="false" customHeight="false" outlineLevel="0" collapsed="false">
      <c r="A411" s="37" t="n">
        <v>46038</v>
      </c>
      <c r="B411" s="38" t="s">
        <v>515</v>
      </c>
      <c r="C411" s="38" t="s">
        <v>113</v>
      </c>
      <c r="D411" s="38" t="s">
        <v>98</v>
      </c>
      <c r="E411" s="39" t="str">
        <f aca="false">IF(D411="","",IFERROR(INDEX(Articles!$B$5:$B$304,MATCH(D411,Articles!$A$5:$A$304,0)),"Référence inconnue"))</f>
        <v>Roulement 6204-2RS</v>
      </c>
      <c r="F411" s="38" t="s">
        <v>93</v>
      </c>
      <c r="G411" s="38"/>
      <c r="H411" s="38" t="n">
        <v>4</v>
      </c>
      <c r="I411" s="40" t="n">
        <f aca="false">IF(C411="","",IFERROR(INDEX(Listes!$B$3:$B$20,MATCH(C411,Listes!$A$3:$A$20,0)),""))</f>
        <v>-1</v>
      </c>
      <c r="J411" s="40" t="n">
        <f aca="false">IF(OR(H411="",I411=""),0,H411*I411)</f>
        <v>-4</v>
      </c>
      <c r="K411" s="38" t="s">
        <v>93</v>
      </c>
      <c r="L411" s="38" t="s">
        <v>124</v>
      </c>
      <c r="M411" s="41" t="str">
        <f aca="false">IF(D411="","",IF(E411="Référence inconnue","Référence inconnue",IF(I411="","Type inconnu",IF(AND(IFERROR(INDEX(Articles!$I$5:$I$304,MATCH(D411,Articles!$A$5:$A$304,0)),"Aucun")&lt;&gt;"Aucun",G411=""),"Lot manquant",IF(COUNTIF($N$2:$N$5000,N411)&gt;1,"Doublon ?","")))))</f>
        <v/>
      </c>
      <c r="N411" s="6" t="str">
        <f aca="false">IF(D411="","",B411&amp;"/"&amp;C411&amp;"/"&amp;D411&amp;"/"&amp;G411&amp;"/"&amp;H411&amp;"/"&amp;TEXT(A411,"0"))</f>
        <v>BS-2601-1312/Sortie/RL6204//4/46038</v>
      </c>
    </row>
    <row r="412" customFormat="false" ht="15" hidden="false" customHeight="false" outlineLevel="0" collapsed="false">
      <c r="A412" s="37" t="n">
        <v>46041</v>
      </c>
      <c r="B412" s="38" t="s">
        <v>516</v>
      </c>
      <c r="C412" s="38" t="s">
        <v>113</v>
      </c>
      <c r="D412" s="38" t="s">
        <v>92</v>
      </c>
      <c r="E412" s="39" t="str">
        <f aca="false">IF(D412="","",IFERROR(INDEX(Articles!$B$5:$B$304,MATCH(D412,Articles!$A$5:$A$304,0)),"Référence inconnue"))</f>
        <v>Disque à tronçonner Ø125 mm</v>
      </c>
      <c r="F412" s="38" t="s">
        <v>111</v>
      </c>
      <c r="G412" s="38"/>
      <c r="H412" s="38" t="n">
        <v>6</v>
      </c>
      <c r="I412" s="40" t="n">
        <f aca="false">IF(C412="","",IFERROR(INDEX(Listes!$B$3:$B$20,MATCH(C412,Listes!$A$3:$A$20,0)),""))</f>
        <v>-1</v>
      </c>
      <c r="J412" s="40" t="n">
        <f aca="false">IF(OR(H412="",I412=""),0,H412*I412)</f>
        <v>-6</v>
      </c>
      <c r="K412" s="38" t="s">
        <v>111</v>
      </c>
      <c r="L412" s="38" t="s">
        <v>114</v>
      </c>
      <c r="M412" s="41" t="str">
        <f aca="false">IF(D412="","",IF(E412="Référence inconnue","Référence inconnue",IF(I412="","Type inconnu",IF(AND(IFERROR(INDEX(Articles!$I$5:$I$304,MATCH(D412,Articles!$A$5:$A$304,0)),"Aucun")&lt;&gt;"Aucun",G412=""),"Lot manquant",IF(COUNTIF($N$2:$N$5000,N412)&gt;1,"Doublon ?","")))))</f>
        <v/>
      </c>
      <c r="N412" s="6" t="str">
        <f aca="false">IF(D412="","",B412&amp;"/"&amp;C412&amp;"/"&amp;D412&amp;"/"&amp;G412&amp;"/"&amp;H412&amp;"/"&amp;TEXT(A412,"0"))</f>
        <v>BS-2601-1313/Sortie/DT125//6/46041</v>
      </c>
    </row>
    <row r="413" customFormat="false" ht="15" hidden="false" customHeight="false" outlineLevel="0" collapsed="false">
      <c r="A413" s="37" t="n">
        <v>46041</v>
      </c>
      <c r="B413" s="38" t="s">
        <v>517</v>
      </c>
      <c r="C413" s="38" t="s">
        <v>113</v>
      </c>
      <c r="D413" s="38" t="s">
        <v>92</v>
      </c>
      <c r="E413" s="39" t="str">
        <f aca="false">IF(D413="","",IFERROR(INDEX(Articles!$B$5:$B$304,MATCH(D413,Articles!$A$5:$A$304,0)),"Référence inconnue"))</f>
        <v>Disque à tronçonner Ø125 mm</v>
      </c>
      <c r="F413" s="38" t="s">
        <v>111</v>
      </c>
      <c r="G413" s="38"/>
      <c r="H413" s="38" t="n">
        <v>2</v>
      </c>
      <c r="I413" s="40" t="n">
        <f aca="false">IF(C413="","",IFERROR(INDEX(Listes!$B$3:$B$20,MATCH(C413,Listes!$A$3:$A$20,0)),""))</f>
        <v>-1</v>
      </c>
      <c r="J413" s="40" t="n">
        <f aca="false">IF(OR(H413="",I413=""),0,H413*I413)</f>
        <v>-2</v>
      </c>
      <c r="K413" s="38" t="s">
        <v>111</v>
      </c>
      <c r="L413" s="38" t="s">
        <v>114</v>
      </c>
      <c r="M413" s="41" t="str">
        <f aca="false">IF(D413="","",IF(E413="Référence inconnue","Référence inconnue",IF(I413="","Type inconnu",IF(AND(IFERROR(INDEX(Articles!$I$5:$I$304,MATCH(D413,Articles!$A$5:$A$304,0)),"Aucun")&lt;&gt;"Aucun",G413=""),"Lot manquant",IF(COUNTIF($N$2:$N$5000,N413)&gt;1,"Doublon ?","")))))</f>
        <v/>
      </c>
      <c r="N413" s="6" t="str">
        <f aca="false">IF(D413="","",B413&amp;"/"&amp;C413&amp;"/"&amp;D413&amp;"/"&amp;G413&amp;"/"&amp;H413&amp;"/"&amp;TEXT(A413,"0"))</f>
        <v>BS-2601-1314/Sortie/DT125//2/46041</v>
      </c>
    </row>
    <row r="414" customFormat="false" ht="15" hidden="false" customHeight="false" outlineLevel="0" collapsed="false">
      <c r="A414" s="37" t="n">
        <v>46041</v>
      </c>
      <c r="B414" s="38" t="s">
        <v>518</v>
      </c>
      <c r="C414" s="38" t="s">
        <v>113</v>
      </c>
      <c r="D414" s="38" t="s">
        <v>95</v>
      </c>
      <c r="E414" s="39" t="str">
        <f aca="false">IF(D414="","",IFERROR(INDEX(Articles!$B$5:$B$304,MATCH(D414,Articles!$A$5:$A$304,0)),"Référence inconnue"))</f>
        <v>Gants de manutention taille 9</v>
      </c>
      <c r="F414" s="38" t="s">
        <v>93</v>
      </c>
      <c r="G414" s="38"/>
      <c r="H414" s="38" t="n">
        <v>2</v>
      </c>
      <c r="I414" s="40" t="n">
        <f aca="false">IF(C414="","",IFERROR(INDEX(Listes!$B$3:$B$20,MATCH(C414,Listes!$A$3:$A$20,0)),""))</f>
        <v>-1</v>
      </c>
      <c r="J414" s="40" t="n">
        <f aca="false">IF(OR(H414="",I414=""),0,H414*I414)</f>
        <v>-2</v>
      </c>
      <c r="K414" s="38" t="s">
        <v>93</v>
      </c>
      <c r="L414" s="38" t="s">
        <v>114</v>
      </c>
      <c r="M414" s="41" t="str">
        <f aca="false">IF(D414="","",IF(E414="Référence inconnue","Référence inconnue",IF(I414="","Type inconnu",IF(AND(IFERROR(INDEX(Articles!$I$5:$I$304,MATCH(D414,Articles!$A$5:$A$304,0)),"Aucun")&lt;&gt;"Aucun",G414=""),"Lot manquant",IF(COUNTIF($N$2:$N$5000,N414)&gt;1,"Doublon ?","")))))</f>
        <v/>
      </c>
      <c r="N414" s="6" t="str">
        <f aca="false">IF(D414="","",B414&amp;"/"&amp;C414&amp;"/"&amp;D414&amp;"/"&amp;G414&amp;"/"&amp;H414&amp;"/"&amp;TEXT(A414,"0"))</f>
        <v>BS-2601-1315/Sortie/GA09//2/46041</v>
      </c>
    </row>
    <row r="415" customFormat="false" ht="15" hidden="false" customHeight="false" outlineLevel="0" collapsed="false">
      <c r="A415" s="37" t="n">
        <v>46041</v>
      </c>
      <c r="B415" s="38" t="s">
        <v>519</v>
      </c>
      <c r="C415" s="38" t="s">
        <v>113</v>
      </c>
      <c r="D415" s="38" t="s">
        <v>96</v>
      </c>
      <c r="E415" s="39" t="str">
        <f aca="false">IF(D415="","",IFERROR(INDEX(Articles!$B$5:$B$304,MATCH(D415,Articles!$A$5:$A$304,0)),"Référence inconnue"))</f>
        <v>Film étirable 500 mm</v>
      </c>
      <c r="F415" s="38" t="s">
        <v>93</v>
      </c>
      <c r="G415" s="38"/>
      <c r="H415" s="38" t="n">
        <v>3</v>
      </c>
      <c r="I415" s="40" t="n">
        <f aca="false">IF(C415="","",IFERROR(INDEX(Listes!$B$3:$B$20,MATCH(C415,Listes!$A$3:$A$20,0)),""))</f>
        <v>-1</v>
      </c>
      <c r="J415" s="40" t="n">
        <f aca="false">IF(OR(H415="",I415=""),0,H415*I415)</f>
        <v>-3</v>
      </c>
      <c r="K415" s="38" t="s">
        <v>93</v>
      </c>
      <c r="L415" s="38" t="s">
        <v>121</v>
      </c>
      <c r="M415" s="41" t="str">
        <f aca="false">IF(D415="","",IF(E415="Référence inconnue","Référence inconnue",IF(I415="","Type inconnu",IF(AND(IFERROR(INDEX(Articles!$I$5:$I$304,MATCH(D415,Articles!$A$5:$A$304,0)),"Aucun")&lt;&gt;"Aucun",G415=""),"Lot manquant",IF(COUNTIF($N$2:$N$5000,N415)&gt;1,"Doublon ?","")))))</f>
        <v/>
      </c>
      <c r="N415" s="6" t="str">
        <f aca="false">IF(D415="","",B415&amp;"/"&amp;C415&amp;"/"&amp;D415&amp;"/"&amp;G415&amp;"/"&amp;H415&amp;"/"&amp;TEXT(A415,"0"))</f>
        <v>BS-2601-1316/Sortie/FS500//3/46041</v>
      </c>
    </row>
    <row r="416" customFormat="false" ht="15" hidden="false" customHeight="false" outlineLevel="0" collapsed="false">
      <c r="A416" s="37" t="n">
        <v>46041</v>
      </c>
      <c r="B416" s="38" t="s">
        <v>520</v>
      </c>
      <c r="C416" s="38" t="s">
        <v>113</v>
      </c>
      <c r="D416" s="38" t="s">
        <v>97</v>
      </c>
      <c r="E416" s="39" t="str">
        <f aca="false">IF(D416="","",IFERROR(INDEX(Articles!$B$5:$B$304,MATCH(D416,Articles!$A$5:$A$304,0)),"Référence inconnue"))</f>
        <v>Vis H M8x30 (boîte de 100)</v>
      </c>
      <c r="F416" s="38" t="s">
        <v>93</v>
      </c>
      <c r="G416" s="38"/>
      <c r="H416" s="38" t="n">
        <v>3</v>
      </c>
      <c r="I416" s="40" t="n">
        <f aca="false">IF(C416="","",IFERROR(INDEX(Listes!$B$3:$B$20,MATCH(C416,Listes!$A$3:$A$20,0)),""))</f>
        <v>-1</v>
      </c>
      <c r="J416" s="40" t="n">
        <f aca="false">IF(OR(H416="",I416=""),0,H416*I416)</f>
        <v>-3</v>
      </c>
      <c r="K416" s="38" t="s">
        <v>93</v>
      </c>
      <c r="L416" s="38" t="s">
        <v>114</v>
      </c>
      <c r="M416" s="41" t="str">
        <f aca="false">IF(D416="","",IF(E416="Référence inconnue","Référence inconnue",IF(I416="","Type inconnu",IF(AND(IFERROR(INDEX(Articles!$I$5:$I$304,MATCH(D416,Articles!$A$5:$A$304,0)),"Aucun")&lt;&gt;"Aucun",G416=""),"Lot manquant",IF(COUNTIF($N$2:$N$5000,N416)&gt;1,"Doublon ?","")))))</f>
        <v/>
      </c>
      <c r="N416" s="6" t="str">
        <f aca="false">IF(D416="","",B416&amp;"/"&amp;C416&amp;"/"&amp;D416&amp;"/"&amp;G416&amp;"/"&amp;H416&amp;"/"&amp;TEXT(A416,"0"))</f>
        <v>BS-2601-1317/Sortie/BO830//3/46041</v>
      </c>
    </row>
    <row r="417" customFormat="false" ht="15" hidden="false" customHeight="false" outlineLevel="0" collapsed="false">
      <c r="A417" s="37" t="n">
        <v>46042</v>
      </c>
      <c r="B417" s="38" t="s">
        <v>521</v>
      </c>
      <c r="C417" s="38" t="s">
        <v>140</v>
      </c>
      <c r="D417" s="38" t="s">
        <v>102</v>
      </c>
      <c r="E417" s="39" t="str">
        <f aca="false">IF(D417="","",IFERROR(INDEX(Articles!$B$5:$B$304,MATCH(D417,Articles!$A$5:$A$304,0)),"Référence inconnue"))</f>
        <v>Huile hydraulique HVLP 46 (bidon 20 L)</v>
      </c>
      <c r="F417" s="38" t="s">
        <v>93</v>
      </c>
      <c r="G417" s="38" t="s">
        <v>522</v>
      </c>
      <c r="H417" s="38" t="n">
        <v>3</v>
      </c>
      <c r="I417" s="40" t="n">
        <f aca="false">IF(C417="","",IFERROR(INDEX(Listes!$B$3:$B$20,MATCH(C417,Listes!$A$3:$A$20,0)),""))</f>
        <v>1</v>
      </c>
      <c r="J417" s="40" t="n">
        <f aca="false">IF(OR(H417="",I417=""),0,H417*I417)</f>
        <v>3</v>
      </c>
      <c r="K417" s="38" t="s">
        <v>93</v>
      </c>
      <c r="L417" s="38" t="s">
        <v>523</v>
      </c>
      <c r="M417" s="41" t="str">
        <f aca="false">IF(D417="","",IF(E417="Référence inconnue","Référence inconnue",IF(I417="","Type inconnu",IF(AND(IFERROR(INDEX(Articles!$I$5:$I$304,MATCH(D417,Articles!$A$5:$A$304,0)),"Aucun")&lt;&gt;"Aucun",G417=""),"Lot manquant",IF(COUNTIF($N$2:$N$5000,N417)&gt;1,"Doublon ?","")))))</f>
        <v/>
      </c>
      <c r="N417" s="6" t="str">
        <f aca="false">IF(D417="","",B417&amp;"/"&amp;C417&amp;"/"&amp;D417&amp;"/"&amp;G417&amp;"/"&amp;H417&amp;"/"&amp;TEXT(A417,"0"))</f>
        <v>BR-2601-027/Réception/HV46/HV-2601-06/3/46042</v>
      </c>
    </row>
    <row r="418" customFormat="false" ht="15" hidden="false" customHeight="false" outlineLevel="0" collapsed="false">
      <c r="A418" s="37" t="n">
        <v>46042</v>
      </c>
      <c r="B418" s="38" t="s">
        <v>524</v>
      </c>
      <c r="C418" s="38" t="s">
        <v>107</v>
      </c>
      <c r="D418" s="38" t="s">
        <v>92</v>
      </c>
      <c r="E418" s="39" t="str">
        <f aca="false">IF(D418="","",IFERROR(INDEX(Articles!$B$5:$B$304,MATCH(D418,Articles!$A$5:$A$304,0)),"Référence inconnue"))</f>
        <v>Disque à tronçonner Ø125 mm</v>
      </c>
      <c r="F418" s="38" t="s">
        <v>93</v>
      </c>
      <c r="G418" s="38"/>
      <c r="H418" s="38" t="n">
        <v>20</v>
      </c>
      <c r="I418" s="40" t="n">
        <f aca="false">IF(C418="","",IFERROR(INDEX(Listes!$B$3:$B$20,MATCH(C418,Listes!$A$3:$A$20,0)),""))</f>
        <v>-1</v>
      </c>
      <c r="J418" s="40" t="n">
        <f aca="false">IF(OR(H418="",I418=""),0,H418*I418)</f>
        <v>-20</v>
      </c>
      <c r="K418" s="38" t="s">
        <v>93</v>
      </c>
      <c r="L418" s="38" t="s">
        <v>108</v>
      </c>
      <c r="M418" s="41" t="str">
        <f aca="false">IF(D418="","",IF(E418="Référence inconnue","Référence inconnue",IF(I418="","Type inconnu",IF(AND(IFERROR(INDEX(Articles!$I$5:$I$304,MATCH(D418,Articles!$A$5:$A$304,0)),"Aucun")&lt;&gt;"Aucun",G418=""),"Lot manquant",IF(COUNTIF($N$2:$N$5000,N418)&gt;1,"Doublon ?","")))))</f>
        <v/>
      </c>
      <c r="N418" s="6" t="str">
        <f aca="false">IF(D418="","",B418&amp;"/"&amp;C418&amp;"/"&amp;D418&amp;"/"&amp;G418&amp;"/"&amp;H418&amp;"/"&amp;TEXT(A418,"0"))</f>
        <v>TR-2601-031/Transfert sortant/DT125//20/46042</v>
      </c>
    </row>
    <row r="419" customFormat="false" ht="15" hidden="false" customHeight="false" outlineLevel="0" collapsed="false">
      <c r="A419" s="37" t="n">
        <v>46042</v>
      </c>
      <c r="B419" s="38" t="s">
        <v>524</v>
      </c>
      <c r="C419" s="38" t="s">
        <v>110</v>
      </c>
      <c r="D419" s="38" t="s">
        <v>92</v>
      </c>
      <c r="E419" s="39" t="str">
        <f aca="false">IF(D419="","",IFERROR(INDEX(Articles!$B$5:$B$304,MATCH(D419,Articles!$A$5:$A$304,0)),"Référence inconnue"))</f>
        <v>Disque à tronçonner Ø125 mm</v>
      </c>
      <c r="F419" s="38" t="s">
        <v>111</v>
      </c>
      <c r="G419" s="38"/>
      <c r="H419" s="38" t="n">
        <v>20</v>
      </c>
      <c r="I419" s="40" t="n">
        <f aca="false">IF(C419="","",IFERROR(INDEX(Listes!$B$3:$B$20,MATCH(C419,Listes!$A$3:$A$20,0)),""))</f>
        <v>1</v>
      </c>
      <c r="J419" s="40" t="n">
        <f aca="false">IF(OR(H419="",I419=""),0,H419*I419)</f>
        <v>20</v>
      </c>
      <c r="K419" s="38" t="s">
        <v>93</v>
      </c>
      <c r="L419" s="38" t="s">
        <v>108</v>
      </c>
      <c r="M419" s="41" t="str">
        <f aca="false">IF(D419="","",IF(E419="Référence inconnue","Référence inconnue",IF(I419="","Type inconnu",IF(AND(IFERROR(INDEX(Articles!$I$5:$I$304,MATCH(D419,Articles!$A$5:$A$304,0)),"Aucun")&lt;&gt;"Aucun",G419=""),"Lot manquant",IF(COUNTIF($N$2:$N$5000,N419)&gt;1,"Doublon ?","")))))</f>
        <v/>
      </c>
      <c r="N419" s="6" t="str">
        <f aca="false">IF(D419="","",B419&amp;"/"&amp;C419&amp;"/"&amp;D419&amp;"/"&amp;G419&amp;"/"&amp;H419&amp;"/"&amp;TEXT(A419,"0"))</f>
        <v>TR-2601-031/Transfert entrant/DT125//20/46042</v>
      </c>
    </row>
    <row r="420" customFormat="false" ht="15" hidden="false" customHeight="false" outlineLevel="0" collapsed="false">
      <c r="A420" s="37" t="n">
        <v>46042</v>
      </c>
      <c r="B420" s="38" t="s">
        <v>525</v>
      </c>
      <c r="C420" s="38" t="s">
        <v>113</v>
      </c>
      <c r="D420" s="38" t="s">
        <v>92</v>
      </c>
      <c r="E420" s="39" t="str">
        <f aca="false">IF(D420="","",IFERROR(INDEX(Articles!$B$5:$B$304,MATCH(D420,Articles!$A$5:$A$304,0)),"Référence inconnue"))</f>
        <v>Disque à tronçonner Ø125 mm</v>
      </c>
      <c r="F420" s="38" t="s">
        <v>111</v>
      </c>
      <c r="G420" s="38"/>
      <c r="H420" s="38" t="n">
        <v>4</v>
      </c>
      <c r="I420" s="40" t="n">
        <f aca="false">IF(C420="","",IFERROR(INDEX(Listes!$B$3:$B$20,MATCH(C420,Listes!$A$3:$A$20,0)),""))</f>
        <v>-1</v>
      </c>
      <c r="J420" s="40" t="n">
        <f aca="false">IF(OR(H420="",I420=""),0,H420*I420)</f>
        <v>-4</v>
      </c>
      <c r="K420" s="38" t="s">
        <v>111</v>
      </c>
      <c r="L420" s="38" t="s">
        <v>114</v>
      </c>
      <c r="M420" s="41" t="str">
        <f aca="false">IF(D420="","",IF(E420="Référence inconnue","Référence inconnue",IF(I420="","Type inconnu",IF(AND(IFERROR(INDEX(Articles!$I$5:$I$304,MATCH(D420,Articles!$A$5:$A$304,0)),"Aucun")&lt;&gt;"Aucun",G420=""),"Lot manquant",IF(COUNTIF($N$2:$N$5000,N420)&gt;1,"Doublon ?","")))))</f>
        <v/>
      </c>
      <c r="N420" s="6" t="str">
        <f aca="false">IF(D420="","",B420&amp;"/"&amp;C420&amp;"/"&amp;D420&amp;"/"&amp;G420&amp;"/"&amp;H420&amp;"/"&amp;TEXT(A420,"0"))</f>
        <v>BS-2601-1318/Sortie/DT125//4/46042</v>
      </c>
    </row>
    <row r="421" customFormat="false" ht="15" hidden="false" customHeight="false" outlineLevel="0" collapsed="false">
      <c r="A421" s="37" t="n">
        <v>46042</v>
      </c>
      <c r="B421" s="38" t="s">
        <v>526</v>
      </c>
      <c r="C421" s="38" t="s">
        <v>113</v>
      </c>
      <c r="D421" s="38" t="s">
        <v>95</v>
      </c>
      <c r="E421" s="39" t="str">
        <f aca="false">IF(D421="","",IFERROR(INDEX(Articles!$B$5:$B$304,MATCH(D421,Articles!$A$5:$A$304,0)),"Référence inconnue"))</f>
        <v>Gants de manutention taille 9</v>
      </c>
      <c r="F421" s="38" t="s">
        <v>93</v>
      </c>
      <c r="G421" s="38"/>
      <c r="H421" s="38" t="n">
        <v>5</v>
      </c>
      <c r="I421" s="40" t="n">
        <f aca="false">IF(C421="","",IFERROR(INDEX(Listes!$B$3:$B$20,MATCH(C421,Listes!$A$3:$A$20,0)),""))</f>
        <v>-1</v>
      </c>
      <c r="J421" s="40" t="n">
        <f aca="false">IF(OR(H421="",I421=""),0,H421*I421)</f>
        <v>-5</v>
      </c>
      <c r="K421" s="38" t="s">
        <v>93</v>
      </c>
      <c r="L421" s="38" t="s">
        <v>124</v>
      </c>
      <c r="M421" s="41" t="str">
        <f aca="false">IF(D421="","",IF(E421="Référence inconnue","Référence inconnue",IF(I421="","Type inconnu",IF(AND(IFERROR(INDEX(Articles!$I$5:$I$304,MATCH(D421,Articles!$A$5:$A$304,0)),"Aucun")&lt;&gt;"Aucun",G421=""),"Lot manquant",IF(COUNTIF($N$2:$N$5000,N421)&gt;1,"Doublon ?","")))))</f>
        <v/>
      </c>
      <c r="N421" s="6" t="str">
        <f aca="false">IF(D421="","",B421&amp;"/"&amp;C421&amp;"/"&amp;D421&amp;"/"&amp;G421&amp;"/"&amp;H421&amp;"/"&amp;TEXT(A421,"0"))</f>
        <v>BS-2601-1319/Sortie/GA09//5/46042</v>
      </c>
    </row>
    <row r="422" customFormat="false" ht="15" hidden="false" customHeight="false" outlineLevel="0" collapsed="false">
      <c r="A422" s="37" t="n">
        <v>46042</v>
      </c>
      <c r="B422" s="38" t="s">
        <v>527</v>
      </c>
      <c r="C422" s="38" t="s">
        <v>113</v>
      </c>
      <c r="D422" s="38" t="s">
        <v>97</v>
      </c>
      <c r="E422" s="39" t="str">
        <f aca="false">IF(D422="","",IFERROR(INDEX(Articles!$B$5:$B$304,MATCH(D422,Articles!$A$5:$A$304,0)),"Référence inconnue"))</f>
        <v>Vis H M8x30 (boîte de 100)</v>
      </c>
      <c r="F422" s="38" t="s">
        <v>93</v>
      </c>
      <c r="G422" s="38"/>
      <c r="H422" s="38" t="n">
        <v>4</v>
      </c>
      <c r="I422" s="40" t="n">
        <f aca="false">IF(C422="","",IFERROR(INDEX(Listes!$B$3:$B$20,MATCH(C422,Listes!$A$3:$A$20,0)),""))</f>
        <v>-1</v>
      </c>
      <c r="J422" s="40" t="n">
        <f aca="false">IF(OR(H422="",I422=""),0,H422*I422)</f>
        <v>-4</v>
      </c>
      <c r="K422" s="38" t="s">
        <v>93</v>
      </c>
      <c r="L422" s="38" t="s">
        <v>114</v>
      </c>
      <c r="M422" s="41" t="str">
        <f aca="false">IF(D422="","",IF(E422="Référence inconnue","Référence inconnue",IF(I422="","Type inconnu",IF(AND(IFERROR(INDEX(Articles!$I$5:$I$304,MATCH(D422,Articles!$A$5:$A$304,0)),"Aucun")&lt;&gt;"Aucun",G422=""),"Lot manquant",IF(COUNTIF($N$2:$N$5000,N422)&gt;1,"Doublon ?","")))))</f>
        <v/>
      </c>
      <c r="N422" s="6" t="str">
        <f aca="false">IF(D422="","",B422&amp;"/"&amp;C422&amp;"/"&amp;D422&amp;"/"&amp;G422&amp;"/"&amp;H422&amp;"/"&amp;TEXT(A422,"0"))</f>
        <v>BS-2601-1320/Sortie/BO830//4/46042</v>
      </c>
    </row>
    <row r="423" customFormat="false" ht="15" hidden="false" customHeight="false" outlineLevel="0" collapsed="false">
      <c r="A423" s="37" t="n">
        <v>46043</v>
      </c>
      <c r="B423" s="38" t="s">
        <v>528</v>
      </c>
      <c r="C423" s="38" t="s">
        <v>113</v>
      </c>
      <c r="D423" s="38" t="s">
        <v>92</v>
      </c>
      <c r="E423" s="39" t="str">
        <f aca="false">IF(D423="","",IFERROR(INDEX(Articles!$B$5:$B$304,MATCH(D423,Articles!$A$5:$A$304,0)),"Référence inconnue"))</f>
        <v>Disque à tronçonner Ø125 mm</v>
      </c>
      <c r="F423" s="38" t="s">
        <v>111</v>
      </c>
      <c r="G423" s="38"/>
      <c r="H423" s="38" t="n">
        <v>5</v>
      </c>
      <c r="I423" s="40" t="n">
        <f aca="false">IF(C423="","",IFERROR(INDEX(Listes!$B$3:$B$20,MATCH(C423,Listes!$A$3:$A$20,0)),""))</f>
        <v>-1</v>
      </c>
      <c r="J423" s="40" t="n">
        <f aca="false">IF(OR(H423="",I423=""),0,H423*I423)</f>
        <v>-5</v>
      </c>
      <c r="K423" s="38" t="s">
        <v>111</v>
      </c>
      <c r="L423" s="38" t="s">
        <v>114</v>
      </c>
      <c r="M423" s="41" t="str">
        <f aca="false">IF(D423="","",IF(E423="Référence inconnue","Référence inconnue",IF(I423="","Type inconnu",IF(AND(IFERROR(INDEX(Articles!$I$5:$I$304,MATCH(D423,Articles!$A$5:$A$304,0)),"Aucun")&lt;&gt;"Aucun",G423=""),"Lot manquant",IF(COUNTIF($N$2:$N$5000,N423)&gt;1,"Doublon ?","")))))</f>
        <v/>
      </c>
      <c r="N423" s="6" t="str">
        <f aca="false">IF(D423="","",B423&amp;"/"&amp;C423&amp;"/"&amp;D423&amp;"/"&amp;G423&amp;"/"&amp;H423&amp;"/"&amp;TEXT(A423,"0"))</f>
        <v>BS-2601-1321/Sortie/DT125//5/46043</v>
      </c>
    </row>
    <row r="424" customFormat="false" ht="15" hidden="false" customHeight="false" outlineLevel="0" collapsed="false">
      <c r="A424" s="37" t="n">
        <v>46043</v>
      </c>
      <c r="B424" s="38" t="s">
        <v>529</v>
      </c>
      <c r="C424" s="38" t="s">
        <v>113</v>
      </c>
      <c r="D424" s="38" t="s">
        <v>95</v>
      </c>
      <c r="E424" s="39" t="str">
        <f aca="false">IF(D424="","",IFERROR(INDEX(Articles!$B$5:$B$304,MATCH(D424,Articles!$A$5:$A$304,0)),"Référence inconnue"))</f>
        <v>Gants de manutention taille 9</v>
      </c>
      <c r="F424" s="38" t="s">
        <v>93</v>
      </c>
      <c r="G424" s="38"/>
      <c r="H424" s="38" t="n">
        <v>4</v>
      </c>
      <c r="I424" s="40" t="n">
        <f aca="false">IF(C424="","",IFERROR(INDEX(Listes!$B$3:$B$20,MATCH(C424,Listes!$A$3:$A$20,0)),""))</f>
        <v>-1</v>
      </c>
      <c r="J424" s="40" t="n">
        <f aca="false">IF(OR(H424="",I424=""),0,H424*I424)</f>
        <v>-4</v>
      </c>
      <c r="K424" s="38" t="s">
        <v>93</v>
      </c>
      <c r="L424" s="38" t="s">
        <v>114</v>
      </c>
      <c r="M424" s="41" t="str">
        <f aca="false">IF(D424="","",IF(E424="Référence inconnue","Référence inconnue",IF(I424="","Type inconnu",IF(AND(IFERROR(INDEX(Articles!$I$5:$I$304,MATCH(D424,Articles!$A$5:$A$304,0)),"Aucun")&lt;&gt;"Aucun",G424=""),"Lot manquant",IF(COUNTIF($N$2:$N$5000,N424)&gt;1,"Doublon ?","")))))</f>
        <v/>
      </c>
      <c r="N424" s="6" t="str">
        <f aca="false">IF(D424="","",B424&amp;"/"&amp;C424&amp;"/"&amp;D424&amp;"/"&amp;G424&amp;"/"&amp;H424&amp;"/"&amp;TEXT(A424,"0"))</f>
        <v>BS-2601-1322/Sortie/GA09//4/46043</v>
      </c>
    </row>
    <row r="425" customFormat="false" ht="15" hidden="false" customHeight="false" outlineLevel="0" collapsed="false">
      <c r="A425" s="37" t="n">
        <v>46043</v>
      </c>
      <c r="B425" s="38" t="s">
        <v>530</v>
      </c>
      <c r="C425" s="38" t="s">
        <v>113</v>
      </c>
      <c r="D425" s="38" t="s">
        <v>96</v>
      </c>
      <c r="E425" s="39" t="str">
        <f aca="false">IF(D425="","",IFERROR(INDEX(Articles!$B$5:$B$304,MATCH(D425,Articles!$A$5:$A$304,0)),"Référence inconnue"))</f>
        <v>Film étirable 500 mm</v>
      </c>
      <c r="F425" s="38" t="s">
        <v>93</v>
      </c>
      <c r="G425" s="38"/>
      <c r="H425" s="38" t="n">
        <v>6</v>
      </c>
      <c r="I425" s="40" t="n">
        <f aca="false">IF(C425="","",IFERROR(INDEX(Listes!$B$3:$B$20,MATCH(C425,Listes!$A$3:$A$20,0)),""))</f>
        <v>-1</v>
      </c>
      <c r="J425" s="40" t="n">
        <f aca="false">IF(OR(H425="",I425=""),0,H425*I425)</f>
        <v>-6</v>
      </c>
      <c r="K425" s="38" t="s">
        <v>93</v>
      </c>
      <c r="L425" s="38" t="s">
        <v>121</v>
      </c>
      <c r="M425" s="41" t="str">
        <f aca="false">IF(D425="","",IF(E425="Référence inconnue","Référence inconnue",IF(I425="","Type inconnu",IF(AND(IFERROR(INDEX(Articles!$I$5:$I$304,MATCH(D425,Articles!$A$5:$A$304,0)),"Aucun")&lt;&gt;"Aucun",G425=""),"Lot manquant",IF(COUNTIF($N$2:$N$5000,N425)&gt;1,"Doublon ?","")))))</f>
        <v/>
      </c>
      <c r="N425" s="6" t="str">
        <f aca="false">IF(D425="","",B425&amp;"/"&amp;C425&amp;"/"&amp;D425&amp;"/"&amp;G425&amp;"/"&amp;H425&amp;"/"&amp;TEXT(A425,"0"))</f>
        <v>BS-2601-1323/Sortie/FS500//6/46043</v>
      </c>
    </row>
    <row r="426" customFormat="false" ht="15" hidden="false" customHeight="false" outlineLevel="0" collapsed="false">
      <c r="A426" s="37" t="n">
        <v>46044</v>
      </c>
      <c r="B426" s="38" t="s">
        <v>531</v>
      </c>
      <c r="C426" s="38" t="s">
        <v>113</v>
      </c>
      <c r="D426" s="38" t="s">
        <v>92</v>
      </c>
      <c r="E426" s="39" t="str">
        <f aca="false">IF(D426="","",IFERROR(INDEX(Articles!$B$5:$B$304,MATCH(D426,Articles!$A$5:$A$304,0)),"Référence inconnue"))</f>
        <v>Disque à tronçonner Ø125 mm</v>
      </c>
      <c r="F426" s="38" t="s">
        <v>111</v>
      </c>
      <c r="G426" s="38"/>
      <c r="H426" s="38" t="n">
        <v>6</v>
      </c>
      <c r="I426" s="40" t="n">
        <f aca="false">IF(C426="","",IFERROR(INDEX(Listes!$B$3:$B$20,MATCH(C426,Listes!$A$3:$A$20,0)),""))</f>
        <v>-1</v>
      </c>
      <c r="J426" s="40" t="n">
        <f aca="false">IF(OR(H426="",I426=""),0,H426*I426)</f>
        <v>-6</v>
      </c>
      <c r="K426" s="38" t="s">
        <v>111</v>
      </c>
      <c r="L426" s="38" t="s">
        <v>114</v>
      </c>
      <c r="M426" s="41" t="str">
        <f aca="false">IF(D426="","",IF(E426="Référence inconnue","Référence inconnue",IF(I426="","Type inconnu",IF(AND(IFERROR(INDEX(Articles!$I$5:$I$304,MATCH(D426,Articles!$A$5:$A$304,0)),"Aucun")&lt;&gt;"Aucun",G426=""),"Lot manquant",IF(COUNTIF($N$2:$N$5000,N426)&gt;1,"Doublon ?","")))))</f>
        <v/>
      </c>
      <c r="N426" s="6" t="str">
        <f aca="false">IF(D426="","",B426&amp;"/"&amp;C426&amp;"/"&amp;D426&amp;"/"&amp;G426&amp;"/"&amp;H426&amp;"/"&amp;TEXT(A426,"0"))</f>
        <v>BS-2601-1324/Sortie/DT125//6/46044</v>
      </c>
    </row>
    <row r="427" customFormat="false" ht="15" hidden="false" customHeight="false" outlineLevel="0" collapsed="false">
      <c r="A427" s="37" t="n">
        <v>46044</v>
      </c>
      <c r="B427" s="38" t="s">
        <v>532</v>
      </c>
      <c r="C427" s="38" t="s">
        <v>113</v>
      </c>
      <c r="D427" s="38" t="s">
        <v>95</v>
      </c>
      <c r="E427" s="39" t="str">
        <f aca="false">IF(D427="","",IFERROR(INDEX(Articles!$B$5:$B$304,MATCH(D427,Articles!$A$5:$A$304,0)),"Référence inconnue"))</f>
        <v>Gants de manutention taille 9</v>
      </c>
      <c r="F427" s="38" t="s">
        <v>93</v>
      </c>
      <c r="G427" s="38"/>
      <c r="H427" s="38" t="n">
        <v>11</v>
      </c>
      <c r="I427" s="40" t="n">
        <f aca="false">IF(C427="","",IFERROR(INDEX(Listes!$B$3:$B$20,MATCH(C427,Listes!$A$3:$A$20,0)),""))</f>
        <v>-1</v>
      </c>
      <c r="J427" s="40" t="n">
        <f aca="false">IF(OR(H427="",I427=""),0,H427*I427)</f>
        <v>-11</v>
      </c>
      <c r="K427" s="38" t="s">
        <v>93</v>
      </c>
      <c r="L427" s="38" t="s">
        <v>124</v>
      </c>
      <c r="M427" s="41" t="str">
        <f aca="false">IF(D427="","",IF(E427="Référence inconnue","Référence inconnue",IF(I427="","Type inconnu",IF(AND(IFERROR(INDEX(Articles!$I$5:$I$304,MATCH(D427,Articles!$A$5:$A$304,0)),"Aucun")&lt;&gt;"Aucun",G427=""),"Lot manquant",IF(COUNTIF($N$2:$N$5000,N427)&gt;1,"Doublon ?","")))))</f>
        <v/>
      </c>
      <c r="N427" s="6" t="str">
        <f aca="false">IF(D427="","",B427&amp;"/"&amp;C427&amp;"/"&amp;D427&amp;"/"&amp;G427&amp;"/"&amp;H427&amp;"/"&amp;TEXT(A427,"0"))</f>
        <v>BS-2601-1325/Sortie/GA09//11/46044</v>
      </c>
    </row>
    <row r="428" customFormat="false" ht="15" hidden="false" customHeight="false" outlineLevel="0" collapsed="false">
      <c r="A428" s="37" t="n">
        <v>46044</v>
      </c>
      <c r="B428" s="38" t="s">
        <v>533</v>
      </c>
      <c r="C428" s="38" t="s">
        <v>113</v>
      </c>
      <c r="D428" s="38" t="s">
        <v>96</v>
      </c>
      <c r="E428" s="39" t="str">
        <f aca="false">IF(D428="","",IFERROR(INDEX(Articles!$B$5:$B$304,MATCH(D428,Articles!$A$5:$A$304,0)),"Référence inconnue"))</f>
        <v>Film étirable 500 mm</v>
      </c>
      <c r="F428" s="38" t="s">
        <v>93</v>
      </c>
      <c r="G428" s="38"/>
      <c r="H428" s="38" t="n">
        <v>3</v>
      </c>
      <c r="I428" s="40" t="n">
        <f aca="false">IF(C428="","",IFERROR(INDEX(Listes!$B$3:$B$20,MATCH(C428,Listes!$A$3:$A$20,0)),""))</f>
        <v>-1</v>
      </c>
      <c r="J428" s="40" t="n">
        <f aca="false">IF(OR(H428="",I428=""),0,H428*I428)</f>
        <v>-3</v>
      </c>
      <c r="K428" s="38" t="s">
        <v>93</v>
      </c>
      <c r="L428" s="38" t="s">
        <v>121</v>
      </c>
      <c r="M428" s="41" t="str">
        <f aca="false">IF(D428="","",IF(E428="Référence inconnue","Référence inconnue",IF(I428="","Type inconnu",IF(AND(IFERROR(INDEX(Articles!$I$5:$I$304,MATCH(D428,Articles!$A$5:$A$304,0)),"Aucun")&lt;&gt;"Aucun",G428=""),"Lot manquant",IF(COUNTIF($N$2:$N$5000,N428)&gt;1,"Doublon ?","")))))</f>
        <v/>
      </c>
      <c r="N428" s="6" t="str">
        <f aca="false">IF(D428="","",B428&amp;"/"&amp;C428&amp;"/"&amp;D428&amp;"/"&amp;G428&amp;"/"&amp;H428&amp;"/"&amp;TEXT(A428,"0"))</f>
        <v>BS-2601-1326/Sortie/FS500//3/46044</v>
      </c>
    </row>
    <row r="429" customFormat="false" ht="15" hidden="false" customHeight="false" outlineLevel="0" collapsed="false">
      <c r="A429" s="37" t="n">
        <v>46044</v>
      </c>
      <c r="B429" s="38" t="s">
        <v>534</v>
      </c>
      <c r="C429" s="38" t="s">
        <v>113</v>
      </c>
      <c r="D429" s="38" t="s">
        <v>97</v>
      </c>
      <c r="E429" s="39" t="str">
        <f aca="false">IF(D429="","",IFERROR(INDEX(Articles!$B$5:$B$304,MATCH(D429,Articles!$A$5:$A$304,0)),"Référence inconnue"))</f>
        <v>Vis H M8x30 (boîte de 100)</v>
      </c>
      <c r="F429" s="38" t="s">
        <v>93</v>
      </c>
      <c r="G429" s="38"/>
      <c r="H429" s="38" t="n">
        <v>4</v>
      </c>
      <c r="I429" s="40" t="n">
        <f aca="false">IF(C429="","",IFERROR(INDEX(Listes!$B$3:$B$20,MATCH(C429,Listes!$A$3:$A$20,0)),""))</f>
        <v>-1</v>
      </c>
      <c r="J429" s="40" t="n">
        <f aca="false">IF(OR(H429="",I429=""),0,H429*I429)</f>
        <v>-4</v>
      </c>
      <c r="K429" s="38" t="s">
        <v>93</v>
      </c>
      <c r="L429" s="38" t="s">
        <v>114</v>
      </c>
      <c r="M429" s="41" t="str">
        <f aca="false">IF(D429="","",IF(E429="Référence inconnue","Référence inconnue",IF(I429="","Type inconnu",IF(AND(IFERROR(INDEX(Articles!$I$5:$I$304,MATCH(D429,Articles!$A$5:$A$304,0)),"Aucun")&lt;&gt;"Aucun",G429=""),"Lot manquant",IF(COUNTIF($N$2:$N$5000,N429)&gt;1,"Doublon ?","")))))</f>
        <v/>
      </c>
      <c r="N429" s="6" t="str">
        <f aca="false">IF(D429="","",B429&amp;"/"&amp;C429&amp;"/"&amp;D429&amp;"/"&amp;G429&amp;"/"&amp;H429&amp;"/"&amp;TEXT(A429,"0"))</f>
        <v>BS-2601-1327/Sortie/BO830//4/46044</v>
      </c>
    </row>
    <row r="430" customFormat="false" ht="15" hidden="false" customHeight="false" outlineLevel="0" collapsed="false">
      <c r="A430" s="37" t="n">
        <v>46045</v>
      </c>
      <c r="B430" s="38" t="s">
        <v>535</v>
      </c>
      <c r="C430" s="38" t="s">
        <v>140</v>
      </c>
      <c r="D430" s="38" t="s">
        <v>95</v>
      </c>
      <c r="E430" s="39" t="str">
        <f aca="false">IF(D430="","",IFERROR(INDEX(Articles!$B$5:$B$304,MATCH(D430,Articles!$A$5:$A$304,0)),"Référence inconnue"))</f>
        <v>Gants de manutention taille 9</v>
      </c>
      <c r="F430" s="38" t="s">
        <v>93</v>
      </c>
      <c r="G430" s="38"/>
      <c r="H430" s="38" t="n">
        <v>120</v>
      </c>
      <c r="I430" s="40" t="n">
        <f aca="false">IF(C430="","",IFERROR(INDEX(Listes!$B$3:$B$20,MATCH(C430,Listes!$A$3:$A$20,0)),""))</f>
        <v>1</v>
      </c>
      <c r="J430" s="40" t="n">
        <f aca="false">IF(OR(H430="",I430=""),0,H430*I430)</f>
        <v>120</v>
      </c>
      <c r="K430" s="38" t="s">
        <v>93</v>
      </c>
      <c r="L430" s="38" t="s">
        <v>536</v>
      </c>
      <c r="M430" s="41" t="str">
        <f aca="false">IF(D430="","",IF(E430="Référence inconnue","Référence inconnue",IF(I430="","Type inconnu",IF(AND(IFERROR(INDEX(Articles!$I$5:$I$304,MATCH(D430,Articles!$A$5:$A$304,0)),"Aucun")&lt;&gt;"Aucun",G430=""),"Lot manquant",IF(COUNTIF($N$2:$N$5000,N430)&gt;1,"Doublon ?","")))))</f>
        <v/>
      </c>
      <c r="N430" s="6" t="str">
        <f aca="false">IF(D430="","",B430&amp;"/"&amp;C430&amp;"/"&amp;D430&amp;"/"&amp;G430&amp;"/"&amp;H430&amp;"/"&amp;TEXT(A430,"0"))</f>
        <v>BR-2601-028/Réception/GA09//120/46045</v>
      </c>
    </row>
    <row r="431" customFormat="false" ht="15" hidden="false" customHeight="false" outlineLevel="0" collapsed="false">
      <c r="A431" s="37" t="n">
        <v>46045</v>
      </c>
      <c r="B431" s="38" t="s">
        <v>537</v>
      </c>
      <c r="C431" s="38" t="s">
        <v>107</v>
      </c>
      <c r="D431" s="38" t="s">
        <v>92</v>
      </c>
      <c r="E431" s="39" t="str">
        <f aca="false">IF(D431="","",IFERROR(INDEX(Articles!$B$5:$B$304,MATCH(D431,Articles!$A$5:$A$304,0)),"Référence inconnue"))</f>
        <v>Disque à tronçonner Ø125 mm</v>
      </c>
      <c r="F431" s="38" t="s">
        <v>93</v>
      </c>
      <c r="G431" s="38"/>
      <c r="H431" s="38" t="n">
        <v>20</v>
      </c>
      <c r="I431" s="40" t="n">
        <f aca="false">IF(C431="","",IFERROR(INDEX(Listes!$B$3:$B$20,MATCH(C431,Listes!$A$3:$A$20,0)),""))</f>
        <v>-1</v>
      </c>
      <c r="J431" s="40" t="n">
        <f aca="false">IF(OR(H431="",I431=""),0,H431*I431)</f>
        <v>-20</v>
      </c>
      <c r="K431" s="38" t="s">
        <v>93</v>
      </c>
      <c r="L431" s="38" t="s">
        <v>108</v>
      </c>
      <c r="M431" s="41" t="str">
        <f aca="false">IF(D431="","",IF(E431="Référence inconnue","Référence inconnue",IF(I431="","Type inconnu",IF(AND(IFERROR(INDEX(Articles!$I$5:$I$304,MATCH(D431,Articles!$A$5:$A$304,0)),"Aucun")&lt;&gt;"Aucun",G431=""),"Lot manquant",IF(COUNTIF($N$2:$N$5000,N431)&gt;1,"Doublon ?","")))))</f>
        <v/>
      </c>
      <c r="N431" s="6" t="str">
        <f aca="false">IF(D431="","",B431&amp;"/"&amp;C431&amp;"/"&amp;D431&amp;"/"&amp;G431&amp;"/"&amp;H431&amp;"/"&amp;TEXT(A431,"0"))</f>
        <v>TR-2601-032/Transfert sortant/DT125//20/46045</v>
      </c>
    </row>
    <row r="432" customFormat="false" ht="15" hidden="false" customHeight="false" outlineLevel="0" collapsed="false">
      <c r="A432" s="37" t="n">
        <v>46045</v>
      </c>
      <c r="B432" s="38" t="s">
        <v>537</v>
      </c>
      <c r="C432" s="38" t="s">
        <v>110</v>
      </c>
      <c r="D432" s="38" t="s">
        <v>92</v>
      </c>
      <c r="E432" s="39" t="str">
        <f aca="false">IF(D432="","",IFERROR(INDEX(Articles!$B$5:$B$304,MATCH(D432,Articles!$A$5:$A$304,0)),"Référence inconnue"))</f>
        <v>Disque à tronçonner Ø125 mm</v>
      </c>
      <c r="F432" s="38" t="s">
        <v>111</v>
      </c>
      <c r="G432" s="38"/>
      <c r="H432" s="38" t="n">
        <v>20</v>
      </c>
      <c r="I432" s="40" t="n">
        <f aca="false">IF(C432="","",IFERROR(INDEX(Listes!$B$3:$B$20,MATCH(C432,Listes!$A$3:$A$20,0)),""))</f>
        <v>1</v>
      </c>
      <c r="J432" s="40" t="n">
        <f aca="false">IF(OR(H432="",I432=""),0,H432*I432)</f>
        <v>20</v>
      </c>
      <c r="K432" s="38" t="s">
        <v>93</v>
      </c>
      <c r="L432" s="38" t="s">
        <v>108</v>
      </c>
      <c r="M432" s="41" t="str">
        <f aca="false">IF(D432="","",IF(E432="Référence inconnue","Référence inconnue",IF(I432="","Type inconnu",IF(AND(IFERROR(INDEX(Articles!$I$5:$I$304,MATCH(D432,Articles!$A$5:$A$304,0)),"Aucun")&lt;&gt;"Aucun",G432=""),"Lot manquant",IF(COUNTIF($N$2:$N$5000,N432)&gt;1,"Doublon ?","")))))</f>
        <v/>
      </c>
      <c r="N432" s="6" t="str">
        <f aca="false">IF(D432="","",B432&amp;"/"&amp;C432&amp;"/"&amp;D432&amp;"/"&amp;G432&amp;"/"&amp;H432&amp;"/"&amp;TEXT(A432,"0"))</f>
        <v>TR-2601-032/Transfert entrant/DT125//20/46045</v>
      </c>
    </row>
    <row r="433" customFormat="false" ht="15" hidden="false" customHeight="false" outlineLevel="0" collapsed="false">
      <c r="A433" s="37" t="n">
        <v>46045</v>
      </c>
      <c r="B433" s="38" t="s">
        <v>538</v>
      </c>
      <c r="C433" s="38" t="s">
        <v>113</v>
      </c>
      <c r="D433" s="38" t="s">
        <v>92</v>
      </c>
      <c r="E433" s="39" t="str">
        <f aca="false">IF(D433="","",IFERROR(INDEX(Articles!$B$5:$B$304,MATCH(D433,Articles!$A$5:$A$304,0)),"Référence inconnue"))</f>
        <v>Disque à tronçonner Ø125 mm</v>
      </c>
      <c r="F433" s="38" t="s">
        <v>111</v>
      </c>
      <c r="G433" s="38"/>
      <c r="H433" s="38" t="n">
        <v>3</v>
      </c>
      <c r="I433" s="40" t="n">
        <f aca="false">IF(C433="","",IFERROR(INDEX(Listes!$B$3:$B$20,MATCH(C433,Listes!$A$3:$A$20,0)),""))</f>
        <v>-1</v>
      </c>
      <c r="J433" s="40" t="n">
        <f aca="false">IF(OR(H433="",I433=""),0,H433*I433)</f>
        <v>-3</v>
      </c>
      <c r="K433" s="38" t="s">
        <v>111</v>
      </c>
      <c r="L433" s="38" t="s">
        <v>114</v>
      </c>
      <c r="M433" s="41" t="str">
        <f aca="false">IF(D433="","",IF(E433="Référence inconnue","Référence inconnue",IF(I433="","Type inconnu",IF(AND(IFERROR(INDEX(Articles!$I$5:$I$304,MATCH(D433,Articles!$A$5:$A$304,0)),"Aucun")&lt;&gt;"Aucun",G433=""),"Lot manquant",IF(COUNTIF($N$2:$N$5000,N433)&gt;1,"Doublon ?","")))))</f>
        <v/>
      </c>
      <c r="N433" s="6" t="str">
        <f aca="false">IF(D433="","",B433&amp;"/"&amp;C433&amp;"/"&amp;D433&amp;"/"&amp;G433&amp;"/"&amp;H433&amp;"/"&amp;TEXT(A433,"0"))</f>
        <v>BS-2601-1328/Sortie/DT125//3/46045</v>
      </c>
    </row>
    <row r="434" customFormat="false" ht="15" hidden="false" customHeight="false" outlineLevel="0" collapsed="false">
      <c r="A434" s="37" t="n">
        <v>46045</v>
      </c>
      <c r="B434" s="38" t="s">
        <v>539</v>
      </c>
      <c r="C434" s="38" t="s">
        <v>113</v>
      </c>
      <c r="D434" s="38" t="s">
        <v>95</v>
      </c>
      <c r="E434" s="39" t="str">
        <f aca="false">IF(D434="","",IFERROR(INDEX(Articles!$B$5:$B$304,MATCH(D434,Articles!$A$5:$A$304,0)),"Référence inconnue"))</f>
        <v>Gants de manutention taille 9</v>
      </c>
      <c r="F434" s="38" t="s">
        <v>93</v>
      </c>
      <c r="G434" s="38"/>
      <c r="H434" s="38" t="n">
        <v>3</v>
      </c>
      <c r="I434" s="40" t="n">
        <f aca="false">IF(C434="","",IFERROR(INDEX(Listes!$B$3:$B$20,MATCH(C434,Listes!$A$3:$A$20,0)),""))</f>
        <v>-1</v>
      </c>
      <c r="J434" s="40" t="n">
        <f aca="false">IF(OR(H434="",I434=""),0,H434*I434)</f>
        <v>-3</v>
      </c>
      <c r="K434" s="38" t="s">
        <v>93</v>
      </c>
      <c r="L434" s="38" t="s">
        <v>114</v>
      </c>
      <c r="M434" s="41" t="str">
        <f aca="false">IF(D434="","",IF(E434="Référence inconnue","Référence inconnue",IF(I434="","Type inconnu",IF(AND(IFERROR(INDEX(Articles!$I$5:$I$304,MATCH(D434,Articles!$A$5:$A$304,0)),"Aucun")&lt;&gt;"Aucun",G434=""),"Lot manquant",IF(COUNTIF($N$2:$N$5000,N434)&gt;1,"Doublon ?","")))))</f>
        <v/>
      </c>
      <c r="N434" s="6" t="str">
        <f aca="false">IF(D434="","",B434&amp;"/"&amp;C434&amp;"/"&amp;D434&amp;"/"&amp;G434&amp;"/"&amp;H434&amp;"/"&amp;TEXT(A434,"0"))</f>
        <v>BS-2601-1329/Sortie/GA09//3/46045</v>
      </c>
    </row>
    <row r="435" customFormat="false" ht="15" hidden="false" customHeight="false" outlineLevel="0" collapsed="false">
      <c r="A435" s="37" t="n">
        <v>46045</v>
      </c>
      <c r="B435" s="38" t="s">
        <v>540</v>
      </c>
      <c r="C435" s="38" t="s">
        <v>113</v>
      </c>
      <c r="D435" s="38" t="s">
        <v>96</v>
      </c>
      <c r="E435" s="39" t="str">
        <f aca="false">IF(D435="","",IFERROR(INDEX(Articles!$B$5:$B$304,MATCH(D435,Articles!$A$5:$A$304,0)),"Référence inconnue"))</f>
        <v>Film étirable 500 mm</v>
      </c>
      <c r="F435" s="38" t="s">
        <v>93</v>
      </c>
      <c r="G435" s="38"/>
      <c r="H435" s="38" t="n">
        <v>3</v>
      </c>
      <c r="I435" s="40" t="n">
        <f aca="false">IF(C435="","",IFERROR(INDEX(Listes!$B$3:$B$20,MATCH(C435,Listes!$A$3:$A$20,0)),""))</f>
        <v>-1</v>
      </c>
      <c r="J435" s="40" t="n">
        <f aca="false">IF(OR(H435="",I435=""),0,H435*I435)</f>
        <v>-3</v>
      </c>
      <c r="K435" s="38" t="s">
        <v>93</v>
      </c>
      <c r="L435" s="38" t="s">
        <v>121</v>
      </c>
      <c r="M435" s="41" t="str">
        <f aca="false">IF(D435="","",IF(E435="Référence inconnue","Référence inconnue",IF(I435="","Type inconnu",IF(AND(IFERROR(INDEX(Articles!$I$5:$I$304,MATCH(D435,Articles!$A$5:$A$304,0)),"Aucun")&lt;&gt;"Aucun",G435=""),"Lot manquant",IF(COUNTIF($N$2:$N$5000,N435)&gt;1,"Doublon ?","")))))</f>
        <v/>
      </c>
      <c r="N435" s="6" t="str">
        <f aca="false">IF(D435="","",B435&amp;"/"&amp;C435&amp;"/"&amp;D435&amp;"/"&amp;G435&amp;"/"&amp;H435&amp;"/"&amp;TEXT(A435,"0"))</f>
        <v>BS-2601-1330/Sortie/FS500//3/46045</v>
      </c>
    </row>
    <row r="436" customFormat="false" ht="15" hidden="false" customHeight="false" outlineLevel="0" collapsed="false">
      <c r="A436" s="37" t="n">
        <v>46045</v>
      </c>
      <c r="B436" s="38" t="s">
        <v>541</v>
      </c>
      <c r="C436" s="38" t="s">
        <v>113</v>
      </c>
      <c r="D436" s="38" t="s">
        <v>105</v>
      </c>
      <c r="E436" s="39" t="str">
        <f aca="false">IF(D436="","",IFERROR(INDEX(Articles!$B$5:$B$304,MATCH(D436,Articles!$A$5:$A$304,0)),"Référence inconnue"))</f>
        <v>Élingue textile 2 t, 2 m</v>
      </c>
      <c r="F436" s="38" t="s">
        <v>93</v>
      </c>
      <c r="G436" s="38"/>
      <c r="H436" s="38" t="n">
        <v>1</v>
      </c>
      <c r="I436" s="40" t="n">
        <f aca="false">IF(C436="","",IFERROR(INDEX(Listes!$B$3:$B$20,MATCH(C436,Listes!$A$3:$A$20,0)),""))</f>
        <v>-1</v>
      </c>
      <c r="J436" s="40" t="n">
        <f aca="false">IF(OR(H436="",I436=""),0,H436*I436)</f>
        <v>-1</v>
      </c>
      <c r="K436" s="38" t="s">
        <v>93</v>
      </c>
      <c r="L436" s="38" t="s">
        <v>124</v>
      </c>
      <c r="M436" s="41" t="str">
        <f aca="false">IF(D436="","",IF(E436="Référence inconnue","Référence inconnue",IF(I436="","Type inconnu",IF(AND(IFERROR(INDEX(Articles!$I$5:$I$304,MATCH(D436,Articles!$A$5:$A$304,0)),"Aucun")&lt;&gt;"Aucun",G436=""),"Lot manquant",IF(COUNTIF($N$2:$N$5000,N436)&gt;1,"Doublon ?","")))))</f>
        <v/>
      </c>
      <c r="N436" s="6" t="str">
        <f aca="false">IF(D436="","",B436&amp;"/"&amp;C436&amp;"/"&amp;D436&amp;"/"&amp;G436&amp;"/"&amp;H436&amp;"/"&amp;TEXT(A436,"0"))</f>
        <v>BS-2601-1331/Sortie/EL2T//1/46045</v>
      </c>
    </row>
    <row r="437" customFormat="false" ht="15" hidden="false" customHeight="false" outlineLevel="0" collapsed="false">
      <c r="A437" s="37" t="n">
        <v>46048</v>
      </c>
      <c r="B437" s="38" t="s">
        <v>542</v>
      </c>
      <c r="C437" s="38" t="s">
        <v>140</v>
      </c>
      <c r="D437" s="38" t="s">
        <v>92</v>
      </c>
      <c r="E437" s="39" t="str">
        <f aca="false">IF(D437="","",IFERROR(INDEX(Articles!$B$5:$B$304,MATCH(D437,Articles!$A$5:$A$304,0)),"Référence inconnue"))</f>
        <v>Disque à tronçonner Ø125 mm</v>
      </c>
      <c r="F437" s="38" t="s">
        <v>93</v>
      </c>
      <c r="G437" s="38"/>
      <c r="H437" s="38" t="n">
        <v>140</v>
      </c>
      <c r="I437" s="40" t="n">
        <f aca="false">IF(C437="","",IFERROR(INDEX(Listes!$B$3:$B$20,MATCH(C437,Listes!$A$3:$A$20,0)),""))</f>
        <v>1</v>
      </c>
      <c r="J437" s="40" t="n">
        <f aca="false">IF(OR(H437="",I437=""),0,H437*I437)</f>
        <v>140</v>
      </c>
      <c r="K437" s="38" t="s">
        <v>93</v>
      </c>
      <c r="L437" s="38" t="s">
        <v>543</v>
      </c>
      <c r="M437" s="41" t="str">
        <f aca="false">IF(D437="","",IF(E437="Référence inconnue","Référence inconnue",IF(I437="","Type inconnu",IF(AND(IFERROR(INDEX(Articles!$I$5:$I$304,MATCH(D437,Articles!$A$5:$A$304,0)),"Aucun")&lt;&gt;"Aucun",G437=""),"Lot manquant",IF(COUNTIF($N$2:$N$5000,N437)&gt;1,"Doublon ?","")))))</f>
        <v/>
      </c>
      <c r="N437" s="6" t="str">
        <f aca="false">IF(D437="","",B437&amp;"/"&amp;C437&amp;"/"&amp;D437&amp;"/"&amp;G437&amp;"/"&amp;H437&amp;"/"&amp;TEXT(A437,"0"))</f>
        <v>BR-2601-029/Réception/DT125//140/46048</v>
      </c>
    </row>
    <row r="438" customFormat="false" ht="15" hidden="false" customHeight="false" outlineLevel="0" collapsed="false">
      <c r="A438" s="37" t="n">
        <v>46048</v>
      </c>
      <c r="B438" s="38" t="s">
        <v>544</v>
      </c>
      <c r="C438" s="38" t="s">
        <v>113</v>
      </c>
      <c r="D438" s="38" t="s">
        <v>92</v>
      </c>
      <c r="E438" s="39" t="str">
        <f aca="false">IF(D438="","",IFERROR(INDEX(Articles!$B$5:$B$304,MATCH(D438,Articles!$A$5:$A$304,0)),"Référence inconnue"))</f>
        <v>Disque à tronçonner Ø125 mm</v>
      </c>
      <c r="F438" s="38" t="s">
        <v>111</v>
      </c>
      <c r="G438" s="38"/>
      <c r="H438" s="38" t="n">
        <v>8</v>
      </c>
      <c r="I438" s="40" t="n">
        <f aca="false">IF(C438="","",IFERROR(INDEX(Listes!$B$3:$B$20,MATCH(C438,Listes!$A$3:$A$20,0)),""))</f>
        <v>-1</v>
      </c>
      <c r="J438" s="40" t="n">
        <f aca="false">IF(OR(H438="",I438=""),0,H438*I438)</f>
        <v>-8</v>
      </c>
      <c r="K438" s="38" t="s">
        <v>111</v>
      </c>
      <c r="L438" s="38" t="s">
        <v>114</v>
      </c>
      <c r="M438" s="41" t="str">
        <f aca="false">IF(D438="","",IF(E438="Référence inconnue","Référence inconnue",IF(I438="","Type inconnu",IF(AND(IFERROR(INDEX(Articles!$I$5:$I$304,MATCH(D438,Articles!$A$5:$A$304,0)),"Aucun")&lt;&gt;"Aucun",G438=""),"Lot manquant",IF(COUNTIF($N$2:$N$5000,N438)&gt;1,"Doublon ?","")))))</f>
        <v/>
      </c>
      <c r="N438" s="6" t="str">
        <f aca="false">IF(D438="","",B438&amp;"/"&amp;C438&amp;"/"&amp;D438&amp;"/"&amp;G438&amp;"/"&amp;H438&amp;"/"&amp;TEXT(A438,"0"))</f>
        <v>BS-2601-1332/Sortie/DT125//8/46048</v>
      </c>
    </row>
    <row r="439" customFormat="false" ht="15" hidden="false" customHeight="false" outlineLevel="0" collapsed="false">
      <c r="A439" s="37" t="n">
        <v>46048</v>
      </c>
      <c r="B439" s="38" t="s">
        <v>545</v>
      </c>
      <c r="C439" s="38" t="s">
        <v>113</v>
      </c>
      <c r="D439" s="38" t="s">
        <v>92</v>
      </c>
      <c r="E439" s="39" t="str">
        <f aca="false">IF(D439="","",IFERROR(INDEX(Articles!$B$5:$B$304,MATCH(D439,Articles!$A$5:$A$304,0)),"Référence inconnue"))</f>
        <v>Disque à tronçonner Ø125 mm</v>
      </c>
      <c r="F439" s="38" t="s">
        <v>111</v>
      </c>
      <c r="G439" s="38"/>
      <c r="H439" s="38" t="n">
        <v>5</v>
      </c>
      <c r="I439" s="40" t="n">
        <f aca="false">IF(C439="","",IFERROR(INDEX(Listes!$B$3:$B$20,MATCH(C439,Listes!$A$3:$A$20,0)),""))</f>
        <v>-1</v>
      </c>
      <c r="J439" s="40" t="n">
        <f aca="false">IF(OR(H439="",I439=""),0,H439*I439)</f>
        <v>-5</v>
      </c>
      <c r="K439" s="38" t="s">
        <v>111</v>
      </c>
      <c r="L439" s="38" t="s">
        <v>114</v>
      </c>
      <c r="M439" s="41" t="str">
        <f aca="false">IF(D439="","",IF(E439="Référence inconnue","Référence inconnue",IF(I439="","Type inconnu",IF(AND(IFERROR(INDEX(Articles!$I$5:$I$304,MATCH(D439,Articles!$A$5:$A$304,0)),"Aucun")&lt;&gt;"Aucun",G439=""),"Lot manquant",IF(COUNTIF($N$2:$N$5000,N439)&gt;1,"Doublon ?","")))))</f>
        <v/>
      </c>
      <c r="N439" s="6" t="str">
        <f aca="false">IF(D439="","",B439&amp;"/"&amp;C439&amp;"/"&amp;D439&amp;"/"&amp;G439&amp;"/"&amp;H439&amp;"/"&amp;TEXT(A439,"0"))</f>
        <v>BS-2601-1333/Sortie/DT125//5/46048</v>
      </c>
    </row>
    <row r="440" customFormat="false" ht="15" hidden="false" customHeight="false" outlineLevel="0" collapsed="false">
      <c r="A440" s="37" t="n">
        <v>46048</v>
      </c>
      <c r="B440" s="38" t="s">
        <v>546</v>
      </c>
      <c r="C440" s="38" t="s">
        <v>113</v>
      </c>
      <c r="D440" s="38" t="s">
        <v>95</v>
      </c>
      <c r="E440" s="39" t="str">
        <f aca="false">IF(D440="","",IFERROR(INDEX(Articles!$B$5:$B$304,MATCH(D440,Articles!$A$5:$A$304,0)),"Référence inconnue"))</f>
        <v>Gants de manutention taille 9</v>
      </c>
      <c r="F440" s="38" t="s">
        <v>93</v>
      </c>
      <c r="G440" s="38"/>
      <c r="H440" s="38" t="n">
        <v>4</v>
      </c>
      <c r="I440" s="40" t="n">
        <f aca="false">IF(C440="","",IFERROR(INDEX(Listes!$B$3:$B$20,MATCH(C440,Listes!$A$3:$A$20,0)),""))</f>
        <v>-1</v>
      </c>
      <c r="J440" s="40" t="n">
        <f aca="false">IF(OR(H440="",I440=""),0,H440*I440)</f>
        <v>-4</v>
      </c>
      <c r="K440" s="38" t="s">
        <v>93</v>
      </c>
      <c r="L440" s="38" t="s">
        <v>114</v>
      </c>
      <c r="M440" s="41" t="str">
        <f aca="false">IF(D440="","",IF(E440="Référence inconnue","Référence inconnue",IF(I440="","Type inconnu",IF(AND(IFERROR(INDEX(Articles!$I$5:$I$304,MATCH(D440,Articles!$A$5:$A$304,0)),"Aucun")&lt;&gt;"Aucun",G440=""),"Lot manquant",IF(COUNTIF($N$2:$N$5000,N440)&gt;1,"Doublon ?","")))))</f>
        <v/>
      </c>
      <c r="N440" s="6" t="str">
        <f aca="false">IF(D440="","",B440&amp;"/"&amp;C440&amp;"/"&amp;D440&amp;"/"&amp;G440&amp;"/"&amp;H440&amp;"/"&amp;TEXT(A440,"0"))</f>
        <v>BS-2601-1334/Sortie/GA09//4/46048</v>
      </c>
    </row>
    <row r="441" customFormat="false" ht="15" hidden="false" customHeight="false" outlineLevel="0" collapsed="false">
      <c r="A441" s="37" t="n">
        <v>46048</v>
      </c>
      <c r="B441" s="38" t="s">
        <v>547</v>
      </c>
      <c r="C441" s="38" t="s">
        <v>113</v>
      </c>
      <c r="D441" s="38" t="s">
        <v>96</v>
      </c>
      <c r="E441" s="39" t="str">
        <f aca="false">IF(D441="","",IFERROR(INDEX(Articles!$B$5:$B$304,MATCH(D441,Articles!$A$5:$A$304,0)),"Référence inconnue"))</f>
        <v>Film étirable 500 mm</v>
      </c>
      <c r="F441" s="38" t="s">
        <v>93</v>
      </c>
      <c r="G441" s="38"/>
      <c r="H441" s="38" t="n">
        <v>5</v>
      </c>
      <c r="I441" s="40" t="n">
        <f aca="false">IF(C441="","",IFERROR(INDEX(Listes!$B$3:$B$20,MATCH(C441,Listes!$A$3:$A$20,0)),""))</f>
        <v>-1</v>
      </c>
      <c r="J441" s="40" t="n">
        <f aca="false">IF(OR(H441="",I441=""),0,H441*I441)</f>
        <v>-5</v>
      </c>
      <c r="K441" s="38" t="s">
        <v>93</v>
      </c>
      <c r="L441" s="38" t="s">
        <v>121</v>
      </c>
      <c r="M441" s="41" t="str">
        <f aca="false">IF(D441="","",IF(E441="Référence inconnue","Référence inconnue",IF(I441="","Type inconnu",IF(AND(IFERROR(INDEX(Articles!$I$5:$I$304,MATCH(D441,Articles!$A$5:$A$304,0)),"Aucun")&lt;&gt;"Aucun",G441=""),"Lot manquant",IF(COUNTIF($N$2:$N$5000,N441)&gt;1,"Doublon ?","")))))</f>
        <v/>
      </c>
      <c r="N441" s="6" t="str">
        <f aca="false">IF(D441="","",B441&amp;"/"&amp;C441&amp;"/"&amp;D441&amp;"/"&amp;G441&amp;"/"&amp;H441&amp;"/"&amp;TEXT(A441,"0"))</f>
        <v>BS-2601-1335/Sortie/FS500//5/46048</v>
      </c>
    </row>
    <row r="442" customFormat="false" ht="15" hidden="false" customHeight="false" outlineLevel="0" collapsed="false">
      <c r="A442" s="37" t="n">
        <v>46049</v>
      </c>
      <c r="B442" s="38" t="s">
        <v>548</v>
      </c>
      <c r="C442" s="38" t="s">
        <v>113</v>
      </c>
      <c r="D442" s="38" t="s">
        <v>95</v>
      </c>
      <c r="E442" s="39" t="str">
        <f aca="false">IF(D442="","",IFERROR(INDEX(Articles!$B$5:$B$304,MATCH(D442,Articles!$A$5:$A$304,0)),"Référence inconnue"))</f>
        <v>Gants de manutention taille 9</v>
      </c>
      <c r="F442" s="38" t="s">
        <v>93</v>
      </c>
      <c r="G442" s="38"/>
      <c r="H442" s="38" t="n">
        <v>7</v>
      </c>
      <c r="I442" s="40" t="n">
        <f aca="false">IF(C442="","",IFERROR(INDEX(Listes!$B$3:$B$20,MATCH(C442,Listes!$A$3:$A$20,0)),""))</f>
        <v>-1</v>
      </c>
      <c r="J442" s="40" t="n">
        <f aca="false">IF(OR(H442="",I442=""),0,H442*I442)</f>
        <v>-7</v>
      </c>
      <c r="K442" s="38" t="s">
        <v>93</v>
      </c>
      <c r="L442" s="38" t="s">
        <v>114</v>
      </c>
      <c r="M442" s="41" t="str">
        <f aca="false">IF(D442="","",IF(E442="Référence inconnue","Référence inconnue",IF(I442="","Type inconnu",IF(AND(IFERROR(INDEX(Articles!$I$5:$I$304,MATCH(D442,Articles!$A$5:$A$304,0)),"Aucun")&lt;&gt;"Aucun",G442=""),"Lot manquant",IF(COUNTIF($N$2:$N$5000,N442)&gt;1,"Doublon ?","")))))</f>
        <v/>
      </c>
      <c r="N442" s="6" t="str">
        <f aca="false">IF(D442="","",B442&amp;"/"&amp;C442&amp;"/"&amp;D442&amp;"/"&amp;G442&amp;"/"&amp;H442&amp;"/"&amp;TEXT(A442,"0"))</f>
        <v>BS-2601-1336/Sortie/GA09//7/46049</v>
      </c>
    </row>
    <row r="443" customFormat="false" ht="15" hidden="false" customHeight="false" outlineLevel="0" collapsed="false">
      <c r="A443" s="37" t="n">
        <v>46049</v>
      </c>
      <c r="B443" s="38" t="s">
        <v>549</v>
      </c>
      <c r="C443" s="38" t="s">
        <v>113</v>
      </c>
      <c r="D443" s="38" t="s">
        <v>96</v>
      </c>
      <c r="E443" s="39" t="str">
        <f aca="false">IF(D443="","",IFERROR(INDEX(Articles!$B$5:$B$304,MATCH(D443,Articles!$A$5:$A$304,0)),"Référence inconnue"))</f>
        <v>Film étirable 500 mm</v>
      </c>
      <c r="F443" s="38" t="s">
        <v>93</v>
      </c>
      <c r="G443" s="38"/>
      <c r="H443" s="38" t="n">
        <v>6</v>
      </c>
      <c r="I443" s="40" t="n">
        <f aca="false">IF(C443="","",IFERROR(INDEX(Listes!$B$3:$B$20,MATCH(C443,Listes!$A$3:$A$20,0)),""))</f>
        <v>-1</v>
      </c>
      <c r="J443" s="40" t="n">
        <f aca="false">IF(OR(H443="",I443=""),0,H443*I443)</f>
        <v>-6</v>
      </c>
      <c r="K443" s="38" t="s">
        <v>93</v>
      </c>
      <c r="L443" s="38" t="s">
        <v>121</v>
      </c>
      <c r="M443" s="41" t="str">
        <f aca="false">IF(D443="","",IF(E443="Référence inconnue","Référence inconnue",IF(I443="","Type inconnu",IF(AND(IFERROR(INDEX(Articles!$I$5:$I$304,MATCH(D443,Articles!$A$5:$A$304,0)),"Aucun")&lt;&gt;"Aucun",G443=""),"Lot manquant",IF(COUNTIF($N$2:$N$5000,N443)&gt;1,"Doublon ?","")))))</f>
        <v/>
      </c>
      <c r="N443" s="6" t="str">
        <f aca="false">IF(D443="","",B443&amp;"/"&amp;C443&amp;"/"&amp;D443&amp;"/"&amp;G443&amp;"/"&amp;H443&amp;"/"&amp;TEXT(A443,"0"))</f>
        <v>BS-2601-1337/Sortie/FS500//6/46049</v>
      </c>
    </row>
    <row r="444" customFormat="false" ht="15" hidden="false" customHeight="false" outlineLevel="0" collapsed="false">
      <c r="A444" s="37" t="n">
        <v>46049</v>
      </c>
      <c r="B444" s="38" t="s">
        <v>550</v>
      </c>
      <c r="C444" s="38" t="s">
        <v>113</v>
      </c>
      <c r="D444" s="38" t="s">
        <v>97</v>
      </c>
      <c r="E444" s="39" t="str">
        <f aca="false">IF(D444="","",IFERROR(INDEX(Articles!$B$5:$B$304,MATCH(D444,Articles!$A$5:$A$304,0)),"Référence inconnue"))</f>
        <v>Vis H M8x30 (boîte de 100)</v>
      </c>
      <c r="F444" s="38" t="s">
        <v>93</v>
      </c>
      <c r="G444" s="38"/>
      <c r="H444" s="38" t="n">
        <v>1</v>
      </c>
      <c r="I444" s="40" t="n">
        <f aca="false">IF(C444="","",IFERROR(INDEX(Listes!$B$3:$B$20,MATCH(C444,Listes!$A$3:$A$20,0)),""))</f>
        <v>-1</v>
      </c>
      <c r="J444" s="40" t="n">
        <f aca="false">IF(OR(H444="",I444=""),0,H444*I444)</f>
        <v>-1</v>
      </c>
      <c r="K444" s="38" t="s">
        <v>93</v>
      </c>
      <c r="L444" s="38" t="s">
        <v>114</v>
      </c>
      <c r="M444" s="41" t="str">
        <f aca="false">IF(D444="","",IF(E444="Référence inconnue","Référence inconnue",IF(I444="","Type inconnu",IF(AND(IFERROR(INDEX(Articles!$I$5:$I$304,MATCH(D444,Articles!$A$5:$A$304,0)),"Aucun")&lt;&gt;"Aucun",G444=""),"Lot manquant",IF(COUNTIF($N$2:$N$5000,N444)&gt;1,"Doublon ?","")))))</f>
        <v/>
      </c>
      <c r="N444" s="6" t="str">
        <f aca="false">IF(D444="","",B444&amp;"/"&amp;C444&amp;"/"&amp;D444&amp;"/"&amp;G444&amp;"/"&amp;H444&amp;"/"&amp;TEXT(A444,"0"))</f>
        <v>BS-2601-1338/Sortie/BO830//1/46049</v>
      </c>
    </row>
    <row r="445" customFormat="false" ht="15" hidden="false" customHeight="false" outlineLevel="0" collapsed="false">
      <c r="A445" s="37" t="n">
        <v>46050</v>
      </c>
      <c r="B445" s="38" t="s">
        <v>551</v>
      </c>
      <c r="C445" s="38" t="s">
        <v>140</v>
      </c>
      <c r="D445" s="38" t="s">
        <v>98</v>
      </c>
      <c r="E445" s="39" t="str">
        <f aca="false">IF(D445="","",IFERROR(INDEX(Articles!$B$5:$B$304,MATCH(D445,Articles!$A$5:$A$304,0)),"Référence inconnue"))</f>
        <v>Roulement 6204-2RS</v>
      </c>
      <c r="F445" s="38" t="s">
        <v>93</v>
      </c>
      <c r="G445" s="38"/>
      <c r="H445" s="38" t="n">
        <v>24</v>
      </c>
      <c r="I445" s="40" t="n">
        <f aca="false">IF(C445="","",IFERROR(INDEX(Listes!$B$3:$B$20,MATCH(C445,Listes!$A$3:$A$20,0)),""))</f>
        <v>1</v>
      </c>
      <c r="J445" s="40" t="n">
        <f aca="false">IF(OR(H445="",I445=""),0,H445*I445)</f>
        <v>24</v>
      </c>
      <c r="K445" s="38" t="s">
        <v>93</v>
      </c>
      <c r="L445" s="38" t="s">
        <v>552</v>
      </c>
      <c r="M445" s="41" t="str">
        <f aca="false">IF(D445="","",IF(E445="Référence inconnue","Référence inconnue",IF(I445="","Type inconnu",IF(AND(IFERROR(INDEX(Articles!$I$5:$I$304,MATCH(D445,Articles!$A$5:$A$304,0)),"Aucun")&lt;&gt;"Aucun",G445=""),"Lot manquant",IF(COUNTIF($N$2:$N$5000,N445)&gt;1,"Doublon ?","")))))</f>
        <v/>
      </c>
      <c r="N445" s="6" t="str">
        <f aca="false">IF(D445="","",B445&amp;"/"&amp;C445&amp;"/"&amp;D445&amp;"/"&amp;G445&amp;"/"&amp;H445&amp;"/"&amp;TEXT(A445,"0"))</f>
        <v>BR-2601-030/Réception/RL6204//24/46050</v>
      </c>
    </row>
    <row r="446" customFormat="false" ht="15" hidden="false" customHeight="false" outlineLevel="0" collapsed="false">
      <c r="A446" s="37" t="n">
        <v>46050</v>
      </c>
      <c r="B446" s="38" t="s">
        <v>553</v>
      </c>
      <c r="C446" s="38" t="s">
        <v>113</v>
      </c>
      <c r="D446" s="38" t="s">
        <v>92</v>
      </c>
      <c r="E446" s="39" t="str">
        <f aca="false">IF(D446="","",IFERROR(INDEX(Articles!$B$5:$B$304,MATCH(D446,Articles!$A$5:$A$304,0)),"Référence inconnue"))</f>
        <v>Disque à tronçonner Ø125 mm</v>
      </c>
      <c r="F446" s="38" t="s">
        <v>111</v>
      </c>
      <c r="G446" s="38"/>
      <c r="H446" s="38" t="n">
        <v>10</v>
      </c>
      <c r="I446" s="40" t="n">
        <f aca="false">IF(C446="","",IFERROR(INDEX(Listes!$B$3:$B$20,MATCH(C446,Listes!$A$3:$A$20,0)),""))</f>
        <v>-1</v>
      </c>
      <c r="J446" s="40" t="n">
        <f aca="false">IF(OR(H446="",I446=""),0,H446*I446)</f>
        <v>-10</v>
      </c>
      <c r="K446" s="38" t="s">
        <v>111</v>
      </c>
      <c r="L446" s="38" t="s">
        <v>114</v>
      </c>
      <c r="M446" s="41" t="str">
        <f aca="false">IF(D446="","",IF(E446="Référence inconnue","Référence inconnue",IF(I446="","Type inconnu",IF(AND(IFERROR(INDEX(Articles!$I$5:$I$304,MATCH(D446,Articles!$A$5:$A$304,0)),"Aucun")&lt;&gt;"Aucun",G446=""),"Lot manquant",IF(COUNTIF($N$2:$N$5000,N446)&gt;1,"Doublon ?","")))))</f>
        <v/>
      </c>
      <c r="N446" s="6" t="str">
        <f aca="false">IF(D446="","",B446&amp;"/"&amp;C446&amp;"/"&amp;D446&amp;"/"&amp;G446&amp;"/"&amp;H446&amp;"/"&amp;TEXT(A446,"0"))</f>
        <v>BS-2601-1339/Sortie/DT125//10/46050</v>
      </c>
    </row>
    <row r="447" customFormat="false" ht="15" hidden="false" customHeight="false" outlineLevel="0" collapsed="false">
      <c r="A447" s="37" t="n">
        <v>46050</v>
      </c>
      <c r="B447" s="38" t="s">
        <v>554</v>
      </c>
      <c r="C447" s="38" t="s">
        <v>113</v>
      </c>
      <c r="D447" s="38" t="s">
        <v>92</v>
      </c>
      <c r="E447" s="39" t="str">
        <f aca="false">IF(D447="","",IFERROR(INDEX(Articles!$B$5:$B$304,MATCH(D447,Articles!$A$5:$A$304,0)),"Référence inconnue"))</f>
        <v>Disque à tronçonner Ø125 mm</v>
      </c>
      <c r="F447" s="38" t="s">
        <v>111</v>
      </c>
      <c r="G447" s="38"/>
      <c r="H447" s="38" t="n">
        <v>5</v>
      </c>
      <c r="I447" s="40" t="n">
        <f aca="false">IF(C447="","",IFERROR(INDEX(Listes!$B$3:$B$20,MATCH(C447,Listes!$A$3:$A$20,0)),""))</f>
        <v>-1</v>
      </c>
      <c r="J447" s="40" t="n">
        <f aca="false">IF(OR(H447="",I447=""),0,H447*I447)</f>
        <v>-5</v>
      </c>
      <c r="K447" s="38" t="s">
        <v>111</v>
      </c>
      <c r="L447" s="38" t="s">
        <v>114</v>
      </c>
      <c r="M447" s="41" t="str">
        <f aca="false">IF(D447="","",IF(E447="Référence inconnue","Référence inconnue",IF(I447="","Type inconnu",IF(AND(IFERROR(INDEX(Articles!$I$5:$I$304,MATCH(D447,Articles!$A$5:$A$304,0)),"Aucun")&lt;&gt;"Aucun",G447=""),"Lot manquant",IF(COUNTIF($N$2:$N$5000,N447)&gt;1,"Doublon ?","")))))</f>
        <v/>
      </c>
      <c r="N447" s="6" t="str">
        <f aca="false">IF(D447="","",B447&amp;"/"&amp;C447&amp;"/"&amp;D447&amp;"/"&amp;G447&amp;"/"&amp;H447&amp;"/"&amp;TEXT(A447,"0"))</f>
        <v>BS-2601-1340/Sortie/DT125//5/46050</v>
      </c>
    </row>
    <row r="448" customFormat="false" ht="15" hidden="false" customHeight="false" outlineLevel="0" collapsed="false">
      <c r="A448" s="37" t="n">
        <v>46050</v>
      </c>
      <c r="B448" s="38" t="s">
        <v>555</v>
      </c>
      <c r="C448" s="38" t="s">
        <v>113</v>
      </c>
      <c r="D448" s="38" t="s">
        <v>92</v>
      </c>
      <c r="E448" s="39" t="str">
        <f aca="false">IF(D448="","",IFERROR(INDEX(Articles!$B$5:$B$304,MATCH(D448,Articles!$A$5:$A$304,0)),"Référence inconnue"))</f>
        <v>Disque à tronçonner Ø125 mm</v>
      </c>
      <c r="F448" s="38" t="s">
        <v>111</v>
      </c>
      <c r="G448" s="38"/>
      <c r="H448" s="38" t="n">
        <v>2</v>
      </c>
      <c r="I448" s="40" t="n">
        <f aca="false">IF(C448="","",IFERROR(INDEX(Listes!$B$3:$B$20,MATCH(C448,Listes!$A$3:$A$20,0)),""))</f>
        <v>-1</v>
      </c>
      <c r="J448" s="40" t="n">
        <f aca="false">IF(OR(H448="",I448=""),0,H448*I448)</f>
        <v>-2</v>
      </c>
      <c r="K448" s="38" t="s">
        <v>111</v>
      </c>
      <c r="L448" s="38" t="s">
        <v>114</v>
      </c>
      <c r="M448" s="41" t="str">
        <f aca="false">IF(D448="","",IF(E448="Référence inconnue","Référence inconnue",IF(I448="","Type inconnu",IF(AND(IFERROR(INDEX(Articles!$I$5:$I$304,MATCH(D448,Articles!$A$5:$A$304,0)),"Aucun")&lt;&gt;"Aucun",G448=""),"Lot manquant",IF(COUNTIF($N$2:$N$5000,N448)&gt;1,"Doublon ?","")))))</f>
        <v/>
      </c>
      <c r="N448" s="6" t="str">
        <f aca="false">IF(D448="","",B448&amp;"/"&amp;C448&amp;"/"&amp;D448&amp;"/"&amp;G448&amp;"/"&amp;H448&amp;"/"&amp;TEXT(A448,"0"))</f>
        <v>BS-2601-1341/Sortie/DT125//2/46050</v>
      </c>
    </row>
    <row r="449" customFormat="false" ht="15" hidden="false" customHeight="false" outlineLevel="0" collapsed="false">
      <c r="A449" s="37" t="n">
        <v>46050</v>
      </c>
      <c r="B449" s="38" t="s">
        <v>556</v>
      </c>
      <c r="C449" s="38" t="s">
        <v>113</v>
      </c>
      <c r="D449" s="38" t="s">
        <v>95</v>
      </c>
      <c r="E449" s="39" t="str">
        <f aca="false">IF(D449="","",IFERROR(INDEX(Articles!$B$5:$B$304,MATCH(D449,Articles!$A$5:$A$304,0)),"Référence inconnue"))</f>
        <v>Gants de manutention taille 9</v>
      </c>
      <c r="F449" s="38" t="s">
        <v>93</v>
      </c>
      <c r="G449" s="38"/>
      <c r="H449" s="38" t="n">
        <v>7</v>
      </c>
      <c r="I449" s="40" t="n">
        <f aca="false">IF(C449="","",IFERROR(INDEX(Listes!$B$3:$B$20,MATCH(C449,Listes!$A$3:$A$20,0)),""))</f>
        <v>-1</v>
      </c>
      <c r="J449" s="40" t="n">
        <f aca="false">IF(OR(H449="",I449=""),0,H449*I449)</f>
        <v>-7</v>
      </c>
      <c r="K449" s="38" t="s">
        <v>93</v>
      </c>
      <c r="L449" s="38" t="s">
        <v>114</v>
      </c>
      <c r="M449" s="41" t="str">
        <f aca="false">IF(D449="","",IF(E449="Référence inconnue","Référence inconnue",IF(I449="","Type inconnu",IF(AND(IFERROR(INDEX(Articles!$I$5:$I$304,MATCH(D449,Articles!$A$5:$A$304,0)),"Aucun")&lt;&gt;"Aucun",G449=""),"Lot manquant",IF(COUNTIF($N$2:$N$5000,N449)&gt;1,"Doublon ?","")))))</f>
        <v/>
      </c>
      <c r="N449" s="6" t="str">
        <f aca="false">IF(D449="","",B449&amp;"/"&amp;C449&amp;"/"&amp;D449&amp;"/"&amp;G449&amp;"/"&amp;H449&amp;"/"&amp;TEXT(A449,"0"))</f>
        <v>BS-2601-1342/Sortie/GA09//7/46050</v>
      </c>
    </row>
    <row r="450" customFormat="false" ht="15" hidden="false" customHeight="false" outlineLevel="0" collapsed="false">
      <c r="A450" s="37" t="n">
        <v>46050</v>
      </c>
      <c r="B450" s="38" t="s">
        <v>557</v>
      </c>
      <c r="C450" s="38" t="s">
        <v>113</v>
      </c>
      <c r="D450" s="38" t="s">
        <v>96</v>
      </c>
      <c r="E450" s="39" t="str">
        <f aca="false">IF(D450="","",IFERROR(INDEX(Articles!$B$5:$B$304,MATCH(D450,Articles!$A$5:$A$304,0)),"Référence inconnue"))</f>
        <v>Film étirable 500 mm</v>
      </c>
      <c r="F450" s="38" t="s">
        <v>93</v>
      </c>
      <c r="G450" s="38"/>
      <c r="H450" s="38" t="n">
        <v>3</v>
      </c>
      <c r="I450" s="40" t="n">
        <f aca="false">IF(C450="","",IFERROR(INDEX(Listes!$B$3:$B$20,MATCH(C450,Listes!$A$3:$A$20,0)),""))</f>
        <v>-1</v>
      </c>
      <c r="J450" s="40" t="n">
        <f aca="false">IF(OR(H450="",I450=""),0,H450*I450)</f>
        <v>-3</v>
      </c>
      <c r="K450" s="38" t="s">
        <v>93</v>
      </c>
      <c r="L450" s="38" t="s">
        <v>121</v>
      </c>
      <c r="M450" s="41" t="str">
        <f aca="false">IF(D450="","",IF(E450="Référence inconnue","Référence inconnue",IF(I450="","Type inconnu",IF(AND(IFERROR(INDEX(Articles!$I$5:$I$304,MATCH(D450,Articles!$A$5:$A$304,0)),"Aucun")&lt;&gt;"Aucun",G450=""),"Lot manquant",IF(COUNTIF($N$2:$N$5000,N450)&gt;1,"Doublon ?","")))))</f>
        <v/>
      </c>
      <c r="N450" s="6" t="str">
        <f aca="false">IF(D450="","",B450&amp;"/"&amp;C450&amp;"/"&amp;D450&amp;"/"&amp;G450&amp;"/"&amp;H450&amp;"/"&amp;TEXT(A450,"0"))</f>
        <v>BS-2601-1343/Sortie/FS500//3/46050</v>
      </c>
    </row>
    <row r="451" customFormat="false" ht="15" hidden="false" customHeight="false" outlineLevel="0" collapsed="false">
      <c r="A451" s="37" t="n">
        <v>46050</v>
      </c>
      <c r="B451" s="38" t="s">
        <v>558</v>
      </c>
      <c r="C451" s="38" t="s">
        <v>113</v>
      </c>
      <c r="D451" s="38" t="s">
        <v>97</v>
      </c>
      <c r="E451" s="39" t="str">
        <f aca="false">IF(D451="","",IFERROR(INDEX(Articles!$B$5:$B$304,MATCH(D451,Articles!$A$5:$A$304,0)),"Référence inconnue"))</f>
        <v>Vis H M8x30 (boîte de 100)</v>
      </c>
      <c r="F451" s="38" t="s">
        <v>93</v>
      </c>
      <c r="G451" s="38"/>
      <c r="H451" s="38" t="n">
        <v>2</v>
      </c>
      <c r="I451" s="40" t="n">
        <f aca="false">IF(C451="","",IFERROR(INDEX(Listes!$B$3:$B$20,MATCH(C451,Listes!$A$3:$A$20,0)),""))</f>
        <v>-1</v>
      </c>
      <c r="J451" s="40" t="n">
        <f aca="false">IF(OR(H451="",I451=""),0,H451*I451)</f>
        <v>-2</v>
      </c>
      <c r="K451" s="38" t="s">
        <v>93</v>
      </c>
      <c r="L451" s="38" t="s">
        <v>114</v>
      </c>
      <c r="M451" s="41" t="str">
        <f aca="false">IF(D451="","",IF(E451="Référence inconnue","Référence inconnue",IF(I451="","Type inconnu",IF(AND(IFERROR(INDEX(Articles!$I$5:$I$304,MATCH(D451,Articles!$A$5:$A$304,0)),"Aucun")&lt;&gt;"Aucun",G451=""),"Lot manquant",IF(COUNTIF($N$2:$N$5000,N451)&gt;1,"Doublon ?","")))))</f>
        <v/>
      </c>
      <c r="N451" s="6" t="str">
        <f aca="false">IF(D451="","",B451&amp;"/"&amp;C451&amp;"/"&amp;D451&amp;"/"&amp;G451&amp;"/"&amp;H451&amp;"/"&amp;TEXT(A451,"0"))</f>
        <v>BS-2601-1344/Sortie/BO830//2/46050</v>
      </c>
    </row>
    <row r="452" customFormat="false" ht="15" hidden="false" customHeight="false" outlineLevel="0" collapsed="false">
      <c r="A452" s="37" t="n">
        <v>46050</v>
      </c>
      <c r="B452" s="38" t="s">
        <v>559</v>
      </c>
      <c r="C452" s="38" t="s">
        <v>113</v>
      </c>
      <c r="D452" s="38" t="s">
        <v>102</v>
      </c>
      <c r="E452" s="39" t="str">
        <f aca="false">IF(D452="","",IFERROR(INDEX(Articles!$B$5:$B$304,MATCH(D452,Articles!$A$5:$A$304,0)),"Référence inconnue"))</f>
        <v>Huile hydraulique HVLP 46 (bidon 20 L)</v>
      </c>
      <c r="F452" s="38" t="s">
        <v>93</v>
      </c>
      <c r="G452" s="38" t="s">
        <v>395</v>
      </c>
      <c r="H452" s="38" t="n">
        <v>1</v>
      </c>
      <c r="I452" s="40" t="n">
        <f aca="false">IF(C452="","",IFERROR(INDEX(Listes!$B$3:$B$20,MATCH(C452,Listes!$A$3:$A$20,0)),""))</f>
        <v>-1</v>
      </c>
      <c r="J452" s="40" t="n">
        <f aca="false">IF(OR(H452="",I452=""),0,H452*I452)</f>
        <v>-1</v>
      </c>
      <c r="K452" s="38" t="s">
        <v>93</v>
      </c>
      <c r="L452" s="38" t="s">
        <v>124</v>
      </c>
      <c r="M452" s="41" t="str">
        <f aca="false">IF(D452="","",IF(E452="Référence inconnue","Référence inconnue",IF(I452="","Type inconnu",IF(AND(IFERROR(INDEX(Articles!$I$5:$I$304,MATCH(D452,Articles!$A$5:$A$304,0)),"Aucun")&lt;&gt;"Aucun",G452=""),"Lot manquant",IF(COUNTIF($N$2:$N$5000,N452)&gt;1,"Doublon ?","")))))</f>
        <v/>
      </c>
      <c r="N452" s="6" t="str">
        <f aca="false">IF(D452="","",B452&amp;"/"&amp;C452&amp;"/"&amp;D452&amp;"/"&amp;G452&amp;"/"&amp;H452&amp;"/"&amp;TEXT(A452,"0"))</f>
        <v>BS-2601-1345/Sortie/HV46/HV-2512-04/1/46050</v>
      </c>
    </row>
    <row r="453" customFormat="false" ht="15" hidden="false" customHeight="false" outlineLevel="0" collapsed="false">
      <c r="A453" s="37" t="n">
        <v>46050</v>
      </c>
      <c r="B453" s="38" t="s">
        <v>559</v>
      </c>
      <c r="C453" s="38" t="s">
        <v>113</v>
      </c>
      <c r="D453" s="38" t="s">
        <v>102</v>
      </c>
      <c r="E453" s="39" t="str">
        <f aca="false">IF(D453="","",IFERROR(INDEX(Articles!$B$5:$B$304,MATCH(D453,Articles!$A$5:$A$304,0)),"Référence inconnue"))</f>
        <v>Huile hydraulique HVLP 46 (bidon 20 L)</v>
      </c>
      <c r="F453" s="38" t="s">
        <v>93</v>
      </c>
      <c r="G453" s="38" t="s">
        <v>496</v>
      </c>
      <c r="H453" s="38" t="n">
        <v>1</v>
      </c>
      <c r="I453" s="40" t="n">
        <f aca="false">IF(C453="","",IFERROR(INDEX(Listes!$B$3:$B$20,MATCH(C453,Listes!$A$3:$A$20,0)),""))</f>
        <v>-1</v>
      </c>
      <c r="J453" s="40" t="n">
        <f aca="false">IF(OR(H453="",I453=""),0,H453*I453)</f>
        <v>-1</v>
      </c>
      <c r="K453" s="38" t="s">
        <v>93</v>
      </c>
      <c r="L453" s="38" t="s">
        <v>124</v>
      </c>
      <c r="M453" s="41" t="str">
        <f aca="false">IF(D453="","",IF(E453="Référence inconnue","Référence inconnue",IF(I453="","Type inconnu",IF(AND(IFERROR(INDEX(Articles!$I$5:$I$304,MATCH(D453,Articles!$A$5:$A$304,0)),"Aucun")&lt;&gt;"Aucun",G453=""),"Lot manquant",IF(COUNTIF($N$2:$N$5000,N453)&gt;1,"Doublon ?","")))))</f>
        <v/>
      </c>
      <c r="N453" s="6" t="str">
        <f aca="false">IF(D453="","",B453&amp;"/"&amp;C453&amp;"/"&amp;D453&amp;"/"&amp;G453&amp;"/"&amp;H453&amp;"/"&amp;TEXT(A453,"0"))</f>
        <v>BS-2601-1345/Sortie/HV46/HV-2601-05/1/46050</v>
      </c>
    </row>
    <row r="454" customFormat="false" ht="15" hidden="false" customHeight="false" outlineLevel="0" collapsed="false">
      <c r="A454" s="37" t="n">
        <v>46051</v>
      </c>
      <c r="B454" s="38" t="s">
        <v>560</v>
      </c>
      <c r="C454" s="38" t="s">
        <v>107</v>
      </c>
      <c r="D454" s="38" t="s">
        <v>92</v>
      </c>
      <c r="E454" s="39" t="str">
        <f aca="false">IF(D454="","",IFERROR(INDEX(Articles!$B$5:$B$304,MATCH(D454,Articles!$A$5:$A$304,0)),"Référence inconnue"))</f>
        <v>Disque à tronçonner Ø125 mm</v>
      </c>
      <c r="F454" s="38" t="s">
        <v>93</v>
      </c>
      <c r="G454" s="38"/>
      <c r="H454" s="38" t="n">
        <v>20</v>
      </c>
      <c r="I454" s="40" t="n">
        <f aca="false">IF(C454="","",IFERROR(INDEX(Listes!$B$3:$B$20,MATCH(C454,Listes!$A$3:$A$20,0)),""))</f>
        <v>-1</v>
      </c>
      <c r="J454" s="40" t="n">
        <f aca="false">IF(OR(H454="",I454=""),0,H454*I454)</f>
        <v>-20</v>
      </c>
      <c r="K454" s="38" t="s">
        <v>93</v>
      </c>
      <c r="L454" s="38" t="s">
        <v>108</v>
      </c>
      <c r="M454" s="41" t="str">
        <f aca="false">IF(D454="","",IF(E454="Référence inconnue","Référence inconnue",IF(I454="","Type inconnu",IF(AND(IFERROR(INDEX(Articles!$I$5:$I$304,MATCH(D454,Articles!$A$5:$A$304,0)),"Aucun")&lt;&gt;"Aucun",G454=""),"Lot manquant",IF(COUNTIF($N$2:$N$5000,N454)&gt;1,"Doublon ?","")))))</f>
        <v/>
      </c>
      <c r="N454" s="6" t="str">
        <f aca="false">IF(D454="","",B454&amp;"/"&amp;C454&amp;"/"&amp;D454&amp;"/"&amp;G454&amp;"/"&amp;H454&amp;"/"&amp;TEXT(A454,"0"))</f>
        <v>TR-2601-033/Transfert sortant/DT125//20/46051</v>
      </c>
    </row>
    <row r="455" customFormat="false" ht="15" hidden="false" customHeight="false" outlineLevel="0" collapsed="false">
      <c r="A455" s="37" t="n">
        <v>46051</v>
      </c>
      <c r="B455" s="38" t="s">
        <v>560</v>
      </c>
      <c r="C455" s="38" t="s">
        <v>110</v>
      </c>
      <c r="D455" s="38" t="s">
        <v>92</v>
      </c>
      <c r="E455" s="39" t="str">
        <f aca="false">IF(D455="","",IFERROR(INDEX(Articles!$B$5:$B$304,MATCH(D455,Articles!$A$5:$A$304,0)),"Référence inconnue"))</f>
        <v>Disque à tronçonner Ø125 mm</v>
      </c>
      <c r="F455" s="38" t="s">
        <v>111</v>
      </c>
      <c r="G455" s="38"/>
      <c r="H455" s="38" t="n">
        <v>20</v>
      </c>
      <c r="I455" s="40" t="n">
        <f aca="false">IF(C455="","",IFERROR(INDEX(Listes!$B$3:$B$20,MATCH(C455,Listes!$A$3:$A$20,0)),""))</f>
        <v>1</v>
      </c>
      <c r="J455" s="40" t="n">
        <f aca="false">IF(OR(H455="",I455=""),0,H455*I455)</f>
        <v>20</v>
      </c>
      <c r="K455" s="38" t="s">
        <v>93</v>
      </c>
      <c r="L455" s="38" t="s">
        <v>108</v>
      </c>
      <c r="M455" s="41" t="str">
        <f aca="false">IF(D455="","",IF(E455="Référence inconnue","Référence inconnue",IF(I455="","Type inconnu",IF(AND(IFERROR(INDEX(Articles!$I$5:$I$304,MATCH(D455,Articles!$A$5:$A$304,0)),"Aucun")&lt;&gt;"Aucun",G455=""),"Lot manquant",IF(COUNTIF($N$2:$N$5000,N455)&gt;1,"Doublon ?","")))))</f>
        <v/>
      </c>
      <c r="N455" s="6" t="str">
        <f aca="false">IF(D455="","",B455&amp;"/"&amp;C455&amp;"/"&amp;D455&amp;"/"&amp;G455&amp;"/"&amp;H455&amp;"/"&amp;TEXT(A455,"0"))</f>
        <v>TR-2601-033/Transfert entrant/DT125//20/46051</v>
      </c>
    </row>
    <row r="456" customFormat="false" ht="15" hidden="false" customHeight="false" outlineLevel="0" collapsed="false">
      <c r="A456" s="37" t="n">
        <v>46051</v>
      </c>
      <c r="B456" s="38" t="s">
        <v>561</v>
      </c>
      <c r="C456" s="38" t="s">
        <v>113</v>
      </c>
      <c r="D456" s="38" t="s">
        <v>92</v>
      </c>
      <c r="E456" s="39" t="str">
        <f aca="false">IF(D456="","",IFERROR(INDEX(Articles!$B$5:$B$304,MATCH(D456,Articles!$A$5:$A$304,0)),"Référence inconnue"))</f>
        <v>Disque à tronçonner Ø125 mm</v>
      </c>
      <c r="F456" s="38" t="s">
        <v>111</v>
      </c>
      <c r="G456" s="38"/>
      <c r="H456" s="38" t="n">
        <v>5</v>
      </c>
      <c r="I456" s="40" t="n">
        <f aca="false">IF(C456="","",IFERROR(INDEX(Listes!$B$3:$B$20,MATCH(C456,Listes!$A$3:$A$20,0)),""))</f>
        <v>-1</v>
      </c>
      <c r="J456" s="40" t="n">
        <f aca="false">IF(OR(H456="",I456=""),0,H456*I456)</f>
        <v>-5</v>
      </c>
      <c r="K456" s="38" t="s">
        <v>111</v>
      </c>
      <c r="L456" s="38" t="s">
        <v>114</v>
      </c>
      <c r="M456" s="41" t="str">
        <f aca="false">IF(D456="","",IF(E456="Référence inconnue","Référence inconnue",IF(I456="","Type inconnu",IF(AND(IFERROR(INDEX(Articles!$I$5:$I$304,MATCH(D456,Articles!$A$5:$A$304,0)),"Aucun")&lt;&gt;"Aucun",G456=""),"Lot manquant",IF(COUNTIF($N$2:$N$5000,N456)&gt;1,"Doublon ?","")))))</f>
        <v/>
      </c>
      <c r="N456" s="6" t="str">
        <f aca="false">IF(D456="","",B456&amp;"/"&amp;C456&amp;"/"&amp;D456&amp;"/"&amp;G456&amp;"/"&amp;H456&amp;"/"&amp;TEXT(A456,"0"))</f>
        <v>BS-2601-1346/Sortie/DT125//5/46051</v>
      </c>
    </row>
    <row r="457" customFormat="false" ht="15" hidden="false" customHeight="false" outlineLevel="0" collapsed="false">
      <c r="A457" s="37" t="n">
        <v>46051</v>
      </c>
      <c r="B457" s="38" t="s">
        <v>562</v>
      </c>
      <c r="C457" s="38" t="s">
        <v>113</v>
      </c>
      <c r="D457" s="38" t="s">
        <v>92</v>
      </c>
      <c r="E457" s="39" t="str">
        <f aca="false">IF(D457="","",IFERROR(INDEX(Articles!$B$5:$B$304,MATCH(D457,Articles!$A$5:$A$304,0)),"Référence inconnue"))</f>
        <v>Disque à tronçonner Ø125 mm</v>
      </c>
      <c r="F457" s="38" t="s">
        <v>111</v>
      </c>
      <c r="G457" s="38"/>
      <c r="H457" s="38" t="n">
        <v>10</v>
      </c>
      <c r="I457" s="40" t="n">
        <f aca="false">IF(C457="","",IFERROR(INDEX(Listes!$B$3:$B$20,MATCH(C457,Listes!$A$3:$A$20,0)),""))</f>
        <v>-1</v>
      </c>
      <c r="J457" s="40" t="n">
        <f aca="false">IF(OR(H457="",I457=""),0,H457*I457)</f>
        <v>-10</v>
      </c>
      <c r="K457" s="38" t="s">
        <v>111</v>
      </c>
      <c r="L457" s="38" t="s">
        <v>114</v>
      </c>
      <c r="M457" s="41" t="str">
        <f aca="false">IF(D457="","",IF(E457="Référence inconnue","Référence inconnue",IF(I457="","Type inconnu",IF(AND(IFERROR(INDEX(Articles!$I$5:$I$304,MATCH(D457,Articles!$A$5:$A$304,0)),"Aucun")&lt;&gt;"Aucun",G457=""),"Lot manquant",IF(COUNTIF($N$2:$N$5000,N457)&gt;1,"Doublon ?","")))))</f>
        <v/>
      </c>
      <c r="N457" s="6" t="str">
        <f aca="false">IF(D457="","",B457&amp;"/"&amp;C457&amp;"/"&amp;D457&amp;"/"&amp;G457&amp;"/"&amp;H457&amp;"/"&amp;TEXT(A457,"0"))</f>
        <v>BS-2601-1347/Sortie/DT125//10/46051</v>
      </c>
    </row>
    <row r="458" customFormat="false" ht="15" hidden="false" customHeight="false" outlineLevel="0" collapsed="false">
      <c r="A458" s="37" t="n">
        <v>46051</v>
      </c>
      <c r="B458" s="38" t="s">
        <v>563</v>
      </c>
      <c r="C458" s="38" t="s">
        <v>113</v>
      </c>
      <c r="D458" s="38" t="s">
        <v>95</v>
      </c>
      <c r="E458" s="39" t="str">
        <f aca="false">IF(D458="","",IFERROR(INDEX(Articles!$B$5:$B$304,MATCH(D458,Articles!$A$5:$A$304,0)),"Référence inconnue"))</f>
        <v>Gants de manutention taille 9</v>
      </c>
      <c r="F458" s="38" t="s">
        <v>93</v>
      </c>
      <c r="G458" s="38"/>
      <c r="H458" s="38" t="n">
        <v>2</v>
      </c>
      <c r="I458" s="40" t="n">
        <f aca="false">IF(C458="","",IFERROR(INDEX(Listes!$B$3:$B$20,MATCH(C458,Listes!$A$3:$A$20,0)),""))</f>
        <v>-1</v>
      </c>
      <c r="J458" s="40" t="n">
        <f aca="false">IF(OR(H458="",I458=""),0,H458*I458)</f>
        <v>-2</v>
      </c>
      <c r="K458" s="38" t="s">
        <v>93</v>
      </c>
      <c r="L458" s="38" t="s">
        <v>114</v>
      </c>
      <c r="M458" s="41" t="str">
        <f aca="false">IF(D458="","",IF(E458="Référence inconnue","Référence inconnue",IF(I458="","Type inconnu",IF(AND(IFERROR(INDEX(Articles!$I$5:$I$304,MATCH(D458,Articles!$A$5:$A$304,0)),"Aucun")&lt;&gt;"Aucun",G458=""),"Lot manquant",IF(COUNTIF($N$2:$N$5000,N458)&gt;1,"Doublon ?","")))))</f>
        <v/>
      </c>
      <c r="N458" s="6" t="str">
        <f aca="false">IF(D458="","",B458&amp;"/"&amp;C458&amp;"/"&amp;D458&amp;"/"&amp;G458&amp;"/"&amp;H458&amp;"/"&amp;TEXT(A458,"0"))</f>
        <v>BS-2601-1348/Sortie/GA09//2/46051</v>
      </c>
    </row>
    <row r="459" customFormat="false" ht="15" hidden="false" customHeight="false" outlineLevel="0" collapsed="false">
      <c r="A459" s="37" t="n">
        <v>46051</v>
      </c>
      <c r="B459" s="38" t="s">
        <v>564</v>
      </c>
      <c r="C459" s="38" t="s">
        <v>113</v>
      </c>
      <c r="D459" s="38" t="s">
        <v>98</v>
      </c>
      <c r="E459" s="39" t="str">
        <f aca="false">IF(D459="","",IFERROR(INDEX(Articles!$B$5:$B$304,MATCH(D459,Articles!$A$5:$A$304,0)),"Référence inconnue"))</f>
        <v>Roulement 6204-2RS</v>
      </c>
      <c r="F459" s="38" t="s">
        <v>93</v>
      </c>
      <c r="G459" s="38"/>
      <c r="H459" s="38" t="n">
        <v>4</v>
      </c>
      <c r="I459" s="40" t="n">
        <f aca="false">IF(C459="","",IFERROR(INDEX(Listes!$B$3:$B$20,MATCH(C459,Listes!$A$3:$A$20,0)),""))</f>
        <v>-1</v>
      </c>
      <c r="J459" s="40" t="n">
        <f aca="false">IF(OR(H459="",I459=""),0,H459*I459)</f>
        <v>-4</v>
      </c>
      <c r="K459" s="38" t="s">
        <v>93</v>
      </c>
      <c r="L459" s="38" t="s">
        <v>124</v>
      </c>
      <c r="M459" s="41" t="str">
        <f aca="false">IF(D459="","",IF(E459="Référence inconnue","Référence inconnue",IF(I459="","Type inconnu",IF(AND(IFERROR(INDEX(Articles!$I$5:$I$304,MATCH(D459,Articles!$A$5:$A$304,0)),"Aucun")&lt;&gt;"Aucun",G459=""),"Lot manquant",IF(COUNTIF($N$2:$N$5000,N459)&gt;1,"Doublon ?","")))))</f>
        <v/>
      </c>
      <c r="N459" s="6" t="str">
        <f aca="false">IF(D459="","",B459&amp;"/"&amp;C459&amp;"/"&amp;D459&amp;"/"&amp;G459&amp;"/"&amp;H459&amp;"/"&amp;TEXT(A459,"0"))</f>
        <v>BS-2601-1349/Sortie/RL6204//4/46051</v>
      </c>
    </row>
    <row r="460" customFormat="false" ht="15" hidden="false" customHeight="false" outlineLevel="0" collapsed="false">
      <c r="A460" s="37" t="n">
        <v>46052</v>
      </c>
      <c r="B460" s="38" t="s">
        <v>565</v>
      </c>
      <c r="C460" s="38" t="s">
        <v>107</v>
      </c>
      <c r="D460" s="38" t="s">
        <v>92</v>
      </c>
      <c r="E460" s="39" t="str">
        <f aca="false">IF(D460="","",IFERROR(INDEX(Articles!$B$5:$B$304,MATCH(D460,Articles!$A$5:$A$304,0)),"Référence inconnue"))</f>
        <v>Disque à tronçonner Ø125 mm</v>
      </c>
      <c r="F460" s="38" t="s">
        <v>93</v>
      </c>
      <c r="G460" s="38"/>
      <c r="H460" s="38" t="n">
        <v>20</v>
      </c>
      <c r="I460" s="40" t="n">
        <f aca="false">IF(C460="","",IFERROR(INDEX(Listes!$B$3:$B$20,MATCH(C460,Listes!$A$3:$A$20,0)),""))</f>
        <v>-1</v>
      </c>
      <c r="J460" s="40" t="n">
        <f aca="false">IF(OR(H460="",I460=""),0,H460*I460)</f>
        <v>-20</v>
      </c>
      <c r="K460" s="38" t="s">
        <v>93</v>
      </c>
      <c r="L460" s="38" t="s">
        <v>108</v>
      </c>
      <c r="M460" s="41" t="str">
        <f aca="false">IF(D460="","",IF(E460="Référence inconnue","Référence inconnue",IF(I460="","Type inconnu",IF(AND(IFERROR(INDEX(Articles!$I$5:$I$304,MATCH(D460,Articles!$A$5:$A$304,0)),"Aucun")&lt;&gt;"Aucun",G460=""),"Lot manquant",IF(COUNTIF($N$2:$N$5000,N460)&gt;1,"Doublon ?","")))))</f>
        <v/>
      </c>
      <c r="N460" s="6" t="str">
        <f aca="false">IF(D460="","",B460&amp;"/"&amp;C460&amp;"/"&amp;D460&amp;"/"&amp;G460&amp;"/"&amp;H460&amp;"/"&amp;TEXT(A460,"0"))</f>
        <v>TR-2601-034/Transfert sortant/DT125//20/46052</v>
      </c>
    </row>
    <row r="461" customFormat="false" ht="15" hidden="false" customHeight="false" outlineLevel="0" collapsed="false">
      <c r="A461" s="37" t="n">
        <v>46052</v>
      </c>
      <c r="B461" s="38" t="s">
        <v>565</v>
      </c>
      <c r="C461" s="38" t="s">
        <v>110</v>
      </c>
      <c r="D461" s="38" t="s">
        <v>92</v>
      </c>
      <c r="E461" s="39" t="str">
        <f aca="false">IF(D461="","",IFERROR(INDEX(Articles!$B$5:$B$304,MATCH(D461,Articles!$A$5:$A$304,0)),"Référence inconnue"))</f>
        <v>Disque à tronçonner Ø125 mm</v>
      </c>
      <c r="F461" s="38" t="s">
        <v>111</v>
      </c>
      <c r="G461" s="38"/>
      <c r="H461" s="38" t="n">
        <v>20</v>
      </c>
      <c r="I461" s="40" t="n">
        <f aca="false">IF(C461="","",IFERROR(INDEX(Listes!$B$3:$B$20,MATCH(C461,Listes!$A$3:$A$20,0)),""))</f>
        <v>1</v>
      </c>
      <c r="J461" s="40" t="n">
        <f aca="false">IF(OR(H461="",I461=""),0,H461*I461)</f>
        <v>20</v>
      </c>
      <c r="K461" s="38" t="s">
        <v>93</v>
      </c>
      <c r="L461" s="38" t="s">
        <v>108</v>
      </c>
      <c r="M461" s="41" t="str">
        <f aca="false">IF(D461="","",IF(E461="Référence inconnue","Référence inconnue",IF(I461="","Type inconnu",IF(AND(IFERROR(INDEX(Articles!$I$5:$I$304,MATCH(D461,Articles!$A$5:$A$304,0)),"Aucun")&lt;&gt;"Aucun",G461=""),"Lot manquant",IF(COUNTIF($N$2:$N$5000,N461)&gt;1,"Doublon ?","")))))</f>
        <v/>
      </c>
      <c r="N461" s="6" t="str">
        <f aca="false">IF(D461="","",B461&amp;"/"&amp;C461&amp;"/"&amp;D461&amp;"/"&amp;G461&amp;"/"&amp;H461&amp;"/"&amp;TEXT(A461,"0"))</f>
        <v>TR-2601-034/Transfert entrant/DT125//20/46052</v>
      </c>
    </row>
    <row r="462" customFormat="false" ht="15" hidden="false" customHeight="false" outlineLevel="0" collapsed="false">
      <c r="A462" s="37" t="n">
        <v>46052</v>
      </c>
      <c r="B462" s="38" t="s">
        <v>566</v>
      </c>
      <c r="C462" s="38" t="s">
        <v>113</v>
      </c>
      <c r="D462" s="38" t="s">
        <v>92</v>
      </c>
      <c r="E462" s="39" t="str">
        <f aca="false">IF(D462="","",IFERROR(INDEX(Articles!$B$5:$B$304,MATCH(D462,Articles!$A$5:$A$304,0)),"Référence inconnue"))</f>
        <v>Disque à tronçonner Ø125 mm</v>
      </c>
      <c r="F462" s="38" t="s">
        <v>111</v>
      </c>
      <c r="G462" s="38"/>
      <c r="H462" s="38" t="n">
        <v>6</v>
      </c>
      <c r="I462" s="40" t="n">
        <f aca="false">IF(C462="","",IFERROR(INDEX(Listes!$B$3:$B$20,MATCH(C462,Listes!$A$3:$A$20,0)),""))</f>
        <v>-1</v>
      </c>
      <c r="J462" s="40" t="n">
        <f aca="false">IF(OR(H462="",I462=""),0,H462*I462)</f>
        <v>-6</v>
      </c>
      <c r="K462" s="38" t="s">
        <v>111</v>
      </c>
      <c r="L462" s="38" t="s">
        <v>114</v>
      </c>
      <c r="M462" s="41" t="str">
        <f aca="false">IF(D462="","",IF(E462="Référence inconnue","Référence inconnue",IF(I462="","Type inconnu",IF(AND(IFERROR(INDEX(Articles!$I$5:$I$304,MATCH(D462,Articles!$A$5:$A$304,0)),"Aucun")&lt;&gt;"Aucun",G462=""),"Lot manquant",IF(COUNTIF($N$2:$N$5000,N462)&gt;1,"Doublon ?","")))))</f>
        <v/>
      </c>
      <c r="N462" s="6" t="str">
        <f aca="false">IF(D462="","",B462&amp;"/"&amp;C462&amp;"/"&amp;D462&amp;"/"&amp;G462&amp;"/"&amp;H462&amp;"/"&amp;TEXT(A462,"0"))</f>
        <v>BS-2601-1350/Sortie/DT125//6/46052</v>
      </c>
    </row>
    <row r="463" customFormat="false" ht="15" hidden="false" customHeight="false" outlineLevel="0" collapsed="false">
      <c r="A463" s="37" t="n">
        <v>46052</v>
      </c>
      <c r="B463" s="38" t="s">
        <v>567</v>
      </c>
      <c r="C463" s="38" t="s">
        <v>113</v>
      </c>
      <c r="D463" s="38" t="s">
        <v>92</v>
      </c>
      <c r="E463" s="39" t="str">
        <f aca="false">IF(D463="","",IFERROR(INDEX(Articles!$B$5:$B$304,MATCH(D463,Articles!$A$5:$A$304,0)),"Référence inconnue"))</f>
        <v>Disque à tronçonner Ø125 mm</v>
      </c>
      <c r="F463" s="38" t="s">
        <v>111</v>
      </c>
      <c r="G463" s="38"/>
      <c r="H463" s="38" t="n">
        <v>4</v>
      </c>
      <c r="I463" s="40" t="n">
        <f aca="false">IF(C463="","",IFERROR(INDEX(Listes!$B$3:$B$20,MATCH(C463,Listes!$A$3:$A$20,0)),""))</f>
        <v>-1</v>
      </c>
      <c r="J463" s="40" t="n">
        <f aca="false">IF(OR(H463="",I463=""),0,H463*I463)</f>
        <v>-4</v>
      </c>
      <c r="K463" s="38" t="s">
        <v>111</v>
      </c>
      <c r="L463" s="38" t="s">
        <v>114</v>
      </c>
      <c r="M463" s="41" t="str">
        <f aca="false">IF(D463="","",IF(E463="Référence inconnue","Référence inconnue",IF(I463="","Type inconnu",IF(AND(IFERROR(INDEX(Articles!$I$5:$I$304,MATCH(D463,Articles!$A$5:$A$304,0)),"Aucun")&lt;&gt;"Aucun",G463=""),"Lot manquant",IF(COUNTIF($N$2:$N$5000,N463)&gt;1,"Doublon ?","")))))</f>
        <v/>
      </c>
      <c r="N463" s="6" t="str">
        <f aca="false">IF(D463="","",B463&amp;"/"&amp;C463&amp;"/"&amp;D463&amp;"/"&amp;G463&amp;"/"&amp;H463&amp;"/"&amp;TEXT(A463,"0"))</f>
        <v>BS-2601-1351/Sortie/DT125//4/46052</v>
      </c>
    </row>
    <row r="464" customFormat="false" ht="15" hidden="false" customHeight="false" outlineLevel="0" collapsed="false">
      <c r="A464" s="37" t="n">
        <v>46052</v>
      </c>
      <c r="B464" s="38" t="s">
        <v>568</v>
      </c>
      <c r="C464" s="38" t="s">
        <v>113</v>
      </c>
      <c r="D464" s="38" t="s">
        <v>95</v>
      </c>
      <c r="E464" s="39" t="str">
        <f aca="false">IF(D464="","",IFERROR(INDEX(Articles!$B$5:$B$304,MATCH(D464,Articles!$A$5:$A$304,0)),"Référence inconnue"))</f>
        <v>Gants de manutention taille 9</v>
      </c>
      <c r="F464" s="38" t="s">
        <v>93</v>
      </c>
      <c r="G464" s="38"/>
      <c r="H464" s="38" t="n">
        <v>4</v>
      </c>
      <c r="I464" s="40" t="n">
        <f aca="false">IF(C464="","",IFERROR(INDEX(Listes!$B$3:$B$20,MATCH(C464,Listes!$A$3:$A$20,0)),""))</f>
        <v>-1</v>
      </c>
      <c r="J464" s="40" t="n">
        <f aca="false">IF(OR(H464="",I464=""),0,H464*I464)</f>
        <v>-4</v>
      </c>
      <c r="K464" s="38" t="s">
        <v>93</v>
      </c>
      <c r="L464" s="38" t="s">
        <v>114</v>
      </c>
      <c r="M464" s="41" t="str">
        <f aca="false">IF(D464="","",IF(E464="Référence inconnue","Référence inconnue",IF(I464="","Type inconnu",IF(AND(IFERROR(INDEX(Articles!$I$5:$I$304,MATCH(D464,Articles!$A$5:$A$304,0)),"Aucun")&lt;&gt;"Aucun",G464=""),"Lot manquant",IF(COUNTIF($N$2:$N$5000,N464)&gt;1,"Doublon ?","")))))</f>
        <v/>
      </c>
      <c r="N464" s="6" t="str">
        <f aca="false">IF(D464="","",B464&amp;"/"&amp;C464&amp;"/"&amp;D464&amp;"/"&amp;G464&amp;"/"&amp;H464&amp;"/"&amp;TEXT(A464,"0"))</f>
        <v>BS-2601-1352/Sortie/GA09//4/46052</v>
      </c>
    </row>
    <row r="465" customFormat="false" ht="15" hidden="false" customHeight="false" outlineLevel="0" collapsed="false">
      <c r="A465" s="37" t="n">
        <v>46052</v>
      </c>
      <c r="B465" s="38" t="s">
        <v>569</v>
      </c>
      <c r="C465" s="38" t="s">
        <v>113</v>
      </c>
      <c r="D465" s="38" t="s">
        <v>96</v>
      </c>
      <c r="E465" s="39" t="str">
        <f aca="false">IF(D465="","",IFERROR(INDEX(Articles!$B$5:$B$304,MATCH(D465,Articles!$A$5:$A$304,0)),"Référence inconnue"))</f>
        <v>Film étirable 500 mm</v>
      </c>
      <c r="F465" s="38" t="s">
        <v>93</v>
      </c>
      <c r="G465" s="38"/>
      <c r="H465" s="38" t="n">
        <v>4</v>
      </c>
      <c r="I465" s="40" t="n">
        <f aca="false">IF(C465="","",IFERROR(INDEX(Listes!$B$3:$B$20,MATCH(C465,Listes!$A$3:$A$20,0)),""))</f>
        <v>-1</v>
      </c>
      <c r="J465" s="40" t="n">
        <f aca="false">IF(OR(H465="",I465=""),0,H465*I465)</f>
        <v>-4</v>
      </c>
      <c r="K465" s="38" t="s">
        <v>93</v>
      </c>
      <c r="L465" s="38" t="s">
        <v>121</v>
      </c>
      <c r="M465" s="41" t="str">
        <f aca="false">IF(D465="","",IF(E465="Référence inconnue","Référence inconnue",IF(I465="","Type inconnu",IF(AND(IFERROR(INDEX(Articles!$I$5:$I$304,MATCH(D465,Articles!$A$5:$A$304,0)),"Aucun")&lt;&gt;"Aucun",G465=""),"Lot manquant",IF(COUNTIF($N$2:$N$5000,N465)&gt;1,"Doublon ?","")))))</f>
        <v/>
      </c>
      <c r="N465" s="6" t="str">
        <f aca="false">IF(D465="","",B465&amp;"/"&amp;C465&amp;"/"&amp;D465&amp;"/"&amp;G465&amp;"/"&amp;H465&amp;"/"&amp;TEXT(A465,"0"))</f>
        <v>BS-2601-1353/Sortie/FS500//4/46052</v>
      </c>
    </row>
    <row r="466" customFormat="false" ht="15" hidden="false" customHeight="false" outlineLevel="0" collapsed="false">
      <c r="A466" s="37" t="n">
        <v>46052</v>
      </c>
      <c r="B466" s="38" t="s">
        <v>570</v>
      </c>
      <c r="C466" s="38" t="s">
        <v>113</v>
      </c>
      <c r="D466" s="38" t="s">
        <v>99</v>
      </c>
      <c r="E466" s="39" t="str">
        <f aca="false">IF(D466="","",IFERROR(INDEX(Articles!$B$5:$B$304,MATCH(D466,Articles!$A$5:$A$304,0)),"Référence inconnue"))</f>
        <v>Fil MIG Ø1 mm (bobine 15 kg)</v>
      </c>
      <c r="F466" s="38" t="s">
        <v>93</v>
      </c>
      <c r="G466" s="38" t="s">
        <v>228</v>
      </c>
      <c r="H466" s="38" t="n">
        <v>1</v>
      </c>
      <c r="I466" s="40" t="n">
        <f aca="false">IF(C466="","",IFERROR(INDEX(Listes!$B$3:$B$20,MATCH(C466,Listes!$A$3:$A$20,0)),""))</f>
        <v>-1</v>
      </c>
      <c r="J466" s="40" t="n">
        <f aca="false">IF(OR(H466="",I466=""),0,H466*I466)</f>
        <v>-1</v>
      </c>
      <c r="K466" s="38" t="s">
        <v>93</v>
      </c>
      <c r="L466" s="38" t="s">
        <v>114</v>
      </c>
      <c r="M466" s="41" t="str">
        <f aca="false">IF(D466="","",IF(E466="Référence inconnue","Référence inconnue",IF(I466="","Type inconnu",IF(AND(IFERROR(INDEX(Articles!$I$5:$I$304,MATCH(D466,Articles!$A$5:$A$304,0)),"Aucun")&lt;&gt;"Aucun",G466=""),"Lot manquant",IF(COUNTIF($N$2:$N$5000,N466)&gt;1,"Doublon ?","")))))</f>
        <v/>
      </c>
      <c r="N466" s="6" t="str">
        <f aca="false">IF(D466="","",B466&amp;"/"&amp;C466&amp;"/"&amp;D466&amp;"/"&amp;G466&amp;"/"&amp;H466&amp;"/"&amp;TEXT(A466,"0"))</f>
        <v>BS-2601-1354/Sortie/FIL10/FIL-2510-01/1/46052</v>
      </c>
    </row>
    <row r="467" customFormat="false" ht="15" hidden="false" customHeight="false" outlineLevel="0" collapsed="false">
      <c r="A467" s="37" t="n">
        <v>46052</v>
      </c>
      <c r="B467" s="38" t="s">
        <v>571</v>
      </c>
      <c r="C467" s="38" t="s">
        <v>113</v>
      </c>
      <c r="D467" s="38" t="s">
        <v>102</v>
      </c>
      <c r="E467" s="39" t="str">
        <f aca="false">IF(D467="","",IFERROR(INDEX(Articles!$B$5:$B$304,MATCH(D467,Articles!$A$5:$A$304,0)),"Référence inconnue"))</f>
        <v>Huile hydraulique HVLP 46 (bidon 20 L)</v>
      </c>
      <c r="F467" s="38" t="s">
        <v>93</v>
      </c>
      <c r="G467" s="38" t="s">
        <v>496</v>
      </c>
      <c r="H467" s="38" t="n">
        <v>2</v>
      </c>
      <c r="I467" s="40" t="n">
        <f aca="false">IF(C467="","",IFERROR(INDEX(Listes!$B$3:$B$20,MATCH(C467,Listes!$A$3:$A$20,0)),""))</f>
        <v>-1</v>
      </c>
      <c r="J467" s="40" t="n">
        <f aca="false">IF(OR(H467="",I467=""),0,H467*I467)</f>
        <v>-2</v>
      </c>
      <c r="K467" s="38" t="s">
        <v>93</v>
      </c>
      <c r="L467" s="38" t="s">
        <v>124</v>
      </c>
      <c r="M467" s="41" t="str">
        <f aca="false">IF(D467="","",IF(E467="Référence inconnue","Référence inconnue",IF(I467="","Type inconnu",IF(AND(IFERROR(INDEX(Articles!$I$5:$I$304,MATCH(D467,Articles!$A$5:$A$304,0)),"Aucun")&lt;&gt;"Aucun",G467=""),"Lot manquant",IF(COUNTIF($N$2:$N$5000,N467)&gt;1,"Doublon ?","")))))</f>
        <v/>
      </c>
      <c r="N467" s="6" t="str">
        <f aca="false">IF(D467="","",B467&amp;"/"&amp;C467&amp;"/"&amp;D467&amp;"/"&amp;G467&amp;"/"&amp;H467&amp;"/"&amp;TEXT(A467,"0"))</f>
        <v>BS-2601-1355/Sortie/HV46/HV-2601-05/2/46052</v>
      </c>
    </row>
    <row r="468" customFormat="false" ht="15" hidden="false" customHeight="false" outlineLevel="0" collapsed="false">
      <c r="A468" s="37" t="n">
        <v>46055</v>
      </c>
      <c r="B468" s="38" t="s">
        <v>572</v>
      </c>
      <c r="C468" s="38" t="s">
        <v>140</v>
      </c>
      <c r="D468" s="38" t="s">
        <v>96</v>
      </c>
      <c r="E468" s="39" t="str">
        <f aca="false">IF(D468="","",IFERROR(INDEX(Articles!$B$5:$B$304,MATCH(D468,Articles!$A$5:$A$304,0)),"Référence inconnue"))</f>
        <v>Film étirable 500 mm</v>
      </c>
      <c r="F468" s="38" t="s">
        <v>93</v>
      </c>
      <c r="G468" s="38"/>
      <c r="H468" s="38" t="n">
        <v>50</v>
      </c>
      <c r="I468" s="40" t="n">
        <f aca="false">IF(C468="","",IFERROR(INDEX(Listes!$B$3:$B$20,MATCH(C468,Listes!$A$3:$A$20,0)),""))</f>
        <v>1</v>
      </c>
      <c r="J468" s="40" t="n">
        <f aca="false">IF(OR(H468="",I468=""),0,H468*I468)</f>
        <v>50</v>
      </c>
      <c r="K468" s="38" t="s">
        <v>93</v>
      </c>
      <c r="L468" s="38" t="s">
        <v>573</v>
      </c>
      <c r="M468" s="41" t="str">
        <f aca="false">IF(D468="","",IF(E468="Référence inconnue","Référence inconnue",IF(I468="","Type inconnu",IF(AND(IFERROR(INDEX(Articles!$I$5:$I$304,MATCH(D468,Articles!$A$5:$A$304,0)),"Aucun")&lt;&gt;"Aucun",G468=""),"Lot manquant",IF(COUNTIF($N$2:$N$5000,N468)&gt;1,"Doublon ?","")))))</f>
        <v/>
      </c>
      <c r="N468" s="6" t="str">
        <f aca="false">IF(D468="","",B468&amp;"/"&amp;C468&amp;"/"&amp;D468&amp;"/"&amp;G468&amp;"/"&amp;H468&amp;"/"&amp;TEXT(A468,"0"))</f>
        <v>BR-2602-031/Réception/FS500//50/46055</v>
      </c>
    </row>
    <row r="469" customFormat="false" ht="15" hidden="false" customHeight="false" outlineLevel="0" collapsed="false">
      <c r="A469" s="37" t="n">
        <v>46055</v>
      </c>
      <c r="B469" s="38" t="s">
        <v>574</v>
      </c>
      <c r="C469" s="38" t="s">
        <v>107</v>
      </c>
      <c r="D469" s="38" t="s">
        <v>92</v>
      </c>
      <c r="E469" s="39" t="str">
        <f aca="false">IF(D469="","",IFERROR(INDEX(Articles!$B$5:$B$304,MATCH(D469,Articles!$A$5:$A$304,0)),"Référence inconnue"))</f>
        <v>Disque à tronçonner Ø125 mm</v>
      </c>
      <c r="F469" s="38" t="s">
        <v>93</v>
      </c>
      <c r="G469" s="38"/>
      <c r="H469" s="38" t="n">
        <v>20</v>
      </c>
      <c r="I469" s="40" t="n">
        <f aca="false">IF(C469="","",IFERROR(INDEX(Listes!$B$3:$B$20,MATCH(C469,Listes!$A$3:$A$20,0)),""))</f>
        <v>-1</v>
      </c>
      <c r="J469" s="40" t="n">
        <f aca="false">IF(OR(H469="",I469=""),0,H469*I469)</f>
        <v>-20</v>
      </c>
      <c r="K469" s="38" t="s">
        <v>93</v>
      </c>
      <c r="L469" s="38" t="s">
        <v>108</v>
      </c>
      <c r="M469" s="41" t="str">
        <f aca="false">IF(D469="","",IF(E469="Référence inconnue","Référence inconnue",IF(I469="","Type inconnu",IF(AND(IFERROR(INDEX(Articles!$I$5:$I$304,MATCH(D469,Articles!$A$5:$A$304,0)),"Aucun")&lt;&gt;"Aucun",G469=""),"Lot manquant",IF(COUNTIF($N$2:$N$5000,N469)&gt;1,"Doublon ?","")))))</f>
        <v/>
      </c>
      <c r="N469" s="6" t="str">
        <f aca="false">IF(D469="","",B469&amp;"/"&amp;C469&amp;"/"&amp;D469&amp;"/"&amp;G469&amp;"/"&amp;H469&amp;"/"&amp;TEXT(A469,"0"))</f>
        <v>TR-2602-035/Transfert sortant/DT125//20/46055</v>
      </c>
    </row>
    <row r="470" customFormat="false" ht="15" hidden="false" customHeight="false" outlineLevel="0" collapsed="false">
      <c r="A470" s="37" t="n">
        <v>46055</v>
      </c>
      <c r="B470" s="38" t="s">
        <v>574</v>
      </c>
      <c r="C470" s="38" t="s">
        <v>110</v>
      </c>
      <c r="D470" s="38" t="s">
        <v>92</v>
      </c>
      <c r="E470" s="39" t="str">
        <f aca="false">IF(D470="","",IFERROR(INDEX(Articles!$B$5:$B$304,MATCH(D470,Articles!$A$5:$A$304,0)),"Référence inconnue"))</f>
        <v>Disque à tronçonner Ø125 mm</v>
      </c>
      <c r="F470" s="38" t="s">
        <v>111</v>
      </c>
      <c r="G470" s="38"/>
      <c r="H470" s="38" t="n">
        <v>20</v>
      </c>
      <c r="I470" s="40" t="n">
        <f aca="false">IF(C470="","",IFERROR(INDEX(Listes!$B$3:$B$20,MATCH(C470,Listes!$A$3:$A$20,0)),""))</f>
        <v>1</v>
      </c>
      <c r="J470" s="40" t="n">
        <f aca="false">IF(OR(H470="",I470=""),0,H470*I470)</f>
        <v>20</v>
      </c>
      <c r="K470" s="38" t="s">
        <v>93</v>
      </c>
      <c r="L470" s="38" t="s">
        <v>108</v>
      </c>
      <c r="M470" s="41" t="str">
        <f aca="false">IF(D470="","",IF(E470="Référence inconnue","Référence inconnue",IF(I470="","Type inconnu",IF(AND(IFERROR(INDEX(Articles!$I$5:$I$304,MATCH(D470,Articles!$A$5:$A$304,0)),"Aucun")&lt;&gt;"Aucun",G470=""),"Lot manquant",IF(COUNTIF($N$2:$N$5000,N470)&gt;1,"Doublon ?","")))))</f>
        <v/>
      </c>
      <c r="N470" s="6" t="str">
        <f aca="false">IF(D470="","",B470&amp;"/"&amp;C470&amp;"/"&amp;D470&amp;"/"&amp;G470&amp;"/"&amp;H470&amp;"/"&amp;TEXT(A470,"0"))</f>
        <v>TR-2602-035/Transfert entrant/DT125//20/46055</v>
      </c>
    </row>
    <row r="471" customFormat="false" ht="15" hidden="false" customHeight="false" outlineLevel="0" collapsed="false">
      <c r="A471" s="37" t="n">
        <v>46055</v>
      </c>
      <c r="B471" s="38" t="s">
        <v>575</v>
      </c>
      <c r="C471" s="38" t="s">
        <v>113</v>
      </c>
      <c r="D471" s="38" t="s">
        <v>92</v>
      </c>
      <c r="E471" s="39" t="str">
        <f aca="false">IF(D471="","",IFERROR(INDEX(Articles!$B$5:$B$304,MATCH(D471,Articles!$A$5:$A$304,0)),"Référence inconnue"))</f>
        <v>Disque à tronçonner Ø125 mm</v>
      </c>
      <c r="F471" s="38" t="s">
        <v>111</v>
      </c>
      <c r="G471" s="38"/>
      <c r="H471" s="38" t="n">
        <v>5</v>
      </c>
      <c r="I471" s="40" t="n">
        <f aca="false">IF(C471="","",IFERROR(INDEX(Listes!$B$3:$B$20,MATCH(C471,Listes!$A$3:$A$20,0)),""))</f>
        <v>-1</v>
      </c>
      <c r="J471" s="40" t="n">
        <f aca="false">IF(OR(H471="",I471=""),0,H471*I471)</f>
        <v>-5</v>
      </c>
      <c r="K471" s="38" t="s">
        <v>111</v>
      </c>
      <c r="L471" s="38" t="s">
        <v>114</v>
      </c>
      <c r="M471" s="41" t="str">
        <f aca="false">IF(D471="","",IF(E471="Référence inconnue","Référence inconnue",IF(I471="","Type inconnu",IF(AND(IFERROR(INDEX(Articles!$I$5:$I$304,MATCH(D471,Articles!$A$5:$A$304,0)),"Aucun")&lt;&gt;"Aucun",G471=""),"Lot manquant",IF(COUNTIF($N$2:$N$5000,N471)&gt;1,"Doublon ?","")))))</f>
        <v/>
      </c>
      <c r="N471" s="6" t="str">
        <f aca="false">IF(D471="","",B471&amp;"/"&amp;C471&amp;"/"&amp;D471&amp;"/"&amp;G471&amp;"/"&amp;H471&amp;"/"&amp;TEXT(A471,"0"))</f>
        <v>BS-2602-1356/Sortie/DT125//5/46055</v>
      </c>
    </row>
    <row r="472" customFormat="false" ht="15" hidden="false" customHeight="false" outlineLevel="0" collapsed="false">
      <c r="A472" s="37" t="n">
        <v>46055</v>
      </c>
      <c r="B472" s="38" t="s">
        <v>576</v>
      </c>
      <c r="C472" s="38" t="s">
        <v>113</v>
      </c>
      <c r="D472" s="38" t="s">
        <v>92</v>
      </c>
      <c r="E472" s="39" t="str">
        <f aca="false">IF(D472="","",IFERROR(INDEX(Articles!$B$5:$B$304,MATCH(D472,Articles!$A$5:$A$304,0)),"Référence inconnue"))</f>
        <v>Disque à tronçonner Ø125 mm</v>
      </c>
      <c r="F472" s="38" t="s">
        <v>111</v>
      </c>
      <c r="G472" s="38"/>
      <c r="H472" s="38" t="n">
        <v>2</v>
      </c>
      <c r="I472" s="40" t="n">
        <f aca="false">IF(C472="","",IFERROR(INDEX(Listes!$B$3:$B$20,MATCH(C472,Listes!$A$3:$A$20,0)),""))</f>
        <v>-1</v>
      </c>
      <c r="J472" s="40" t="n">
        <f aca="false">IF(OR(H472="",I472=""),0,H472*I472)</f>
        <v>-2</v>
      </c>
      <c r="K472" s="38" t="s">
        <v>111</v>
      </c>
      <c r="L472" s="38" t="s">
        <v>114</v>
      </c>
      <c r="M472" s="41" t="str">
        <f aca="false">IF(D472="","",IF(E472="Référence inconnue","Référence inconnue",IF(I472="","Type inconnu",IF(AND(IFERROR(INDEX(Articles!$I$5:$I$304,MATCH(D472,Articles!$A$5:$A$304,0)),"Aucun")&lt;&gt;"Aucun",G472=""),"Lot manquant",IF(COUNTIF($N$2:$N$5000,N472)&gt;1,"Doublon ?","")))))</f>
        <v/>
      </c>
      <c r="N472" s="6" t="str">
        <f aca="false">IF(D472="","",B472&amp;"/"&amp;C472&amp;"/"&amp;D472&amp;"/"&amp;G472&amp;"/"&amp;H472&amp;"/"&amp;TEXT(A472,"0"))</f>
        <v>BS-2602-1357/Sortie/DT125//2/46055</v>
      </c>
    </row>
    <row r="473" customFormat="false" ht="15" hidden="false" customHeight="false" outlineLevel="0" collapsed="false">
      <c r="A473" s="37" t="n">
        <v>46055</v>
      </c>
      <c r="B473" s="38" t="s">
        <v>577</v>
      </c>
      <c r="C473" s="38" t="s">
        <v>113</v>
      </c>
      <c r="D473" s="38" t="s">
        <v>95</v>
      </c>
      <c r="E473" s="39" t="str">
        <f aca="false">IF(D473="","",IFERROR(INDEX(Articles!$B$5:$B$304,MATCH(D473,Articles!$A$5:$A$304,0)),"Référence inconnue"))</f>
        <v>Gants de manutention taille 9</v>
      </c>
      <c r="F473" s="38" t="s">
        <v>93</v>
      </c>
      <c r="G473" s="38"/>
      <c r="H473" s="38" t="n">
        <v>8</v>
      </c>
      <c r="I473" s="40" t="n">
        <f aca="false">IF(C473="","",IFERROR(INDEX(Listes!$B$3:$B$20,MATCH(C473,Listes!$A$3:$A$20,0)),""))</f>
        <v>-1</v>
      </c>
      <c r="J473" s="40" t="n">
        <f aca="false">IF(OR(H473="",I473=""),0,H473*I473)</f>
        <v>-8</v>
      </c>
      <c r="K473" s="38" t="s">
        <v>93</v>
      </c>
      <c r="L473" s="38" t="s">
        <v>124</v>
      </c>
      <c r="M473" s="41" t="str">
        <f aca="false">IF(D473="","",IF(E473="Référence inconnue","Référence inconnue",IF(I473="","Type inconnu",IF(AND(IFERROR(INDEX(Articles!$I$5:$I$304,MATCH(D473,Articles!$A$5:$A$304,0)),"Aucun")&lt;&gt;"Aucun",G473=""),"Lot manquant",IF(COUNTIF($N$2:$N$5000,N473)&gt;1,"Doublon ?","")))))</f>
        <v/>
      </c>
      <c r="N473" s="6" t="str">
        <f aca="false">IF(D473="","",B473&amp;"/"&amp;C473&amp;"/"&amp;D473&amp;"/"&amp;G473&amp;"/"&amp;H473&amp;"/"&amp;TEXT(A473,"0"))</f>
        <v>BS-2602-1358/Sortie/GA09//8/46055</v>
      </c>
    </row>
    <row r="474" customFormat="false" ht="15" hidden="false" customHeight="false" outlineLevel="0" collapsed="false">
      <c r="A474" s="37" t="n">
        <v>46055</v>
      </c>
      <c r="B474" s="38" t="s">
        <v>578</v>
      </c>
      <c r="C474" s="38" t="s">
        <v>113</v>
      </c>
      <c r="D474" s="38" t="s">
        <v>96</v>
      </c>
      <c r="E474" s="39" t="str">
        <f aca="false">IF(D474="","",IFERROR(INDEX(Articles!$B$5:$B$304,MATCH(D474,Articles!$A$5:$A$304,0)),"Référence inconnue"))</f>
        <v>Film étirable 500 mm</v>
      </c>
      <c r="F474" s="38" t="s">
        <v>93</v>
      </c>
      <c r="G474" s="38"/>
      <c r="H474" s="38" t="n">
        <v>3</v>
      </c>
      <c r="I474" s="40" t="n">
        <f aca="false">IF(C474="","",IFERROR(INDEX(Listes!$B$3:$B$20,MATCH(C474,Listes!$A$3:$A$20,0)),""))</f>
        <v>-1</v>
      </c>
      <c r="J474" s="40" t="n">
        <f aca="false">IF(OR(H474="",I474=""),0,H474*I474)</f>
        <v>-3</v>
      </c>
      <c r="K474" s="38" t="s">
        <v>93</v>
      </c>
      <c r="L474" s="38" t="s">
        <v>121</v>
      </c>
      <c r="M474" s="41" t="str">
        <f aca="false">IF(D474="","",IF(E474="Référence inconnue","Référence inconnue",IF(I474="","Type inconnu",IF(AND(IFERROR(INDEX(Articles!$I$5:$I$304,MATCH(D474,Articles!$A$5:$A$304,0)),"Aucun")&lt;&gt;"Aucun",G474=""),"Lot manquant",IF(COUNTIF($N$2:$N$5000,N474)&gt;1,"Doublon ?","")))))</f>
        <v/>
      </c>
      <c r="N474" s="6" t="str">
        <f aca="false">IF(D474="","",B474&amp;"/"&amp;C474&amp;"/"&amp;D474&amp;"/"&amp;G474&amp;"/"&amp;H474&amp;"/"&amp;TEXT(A474,"0"))</f>
        <v>BS-2602-1359/Sortie/FS500//3/46055</v>
      </c>
    </row>
    <row r="475" customFormat="false" ht="15" hidden="false" customHeight="false" outlineLevel="0" collapsed="false">
      <c r="A475" s="37" t="n">
        <v>46056</v>
      </c>
      <c r="B475" s="38" t="s">
        <v>579</v>
      </c>
      <c r="C475" s="38" t="s">
        <v>113</v>
      </c>
      <c r="D475" s="38" t="s">
        <v>92</v>
      </c>
      <c r="E475" s="39" t="str">
        <f aca="false">IF(D475="","",IFERROR(INDEX(Articles!$B$5:$B$304,MATCH(D475,Articles!$A$5:$A$304,0)),"Référence inconnue"))</f>
        <v>Disque à tronçonner Ø125 mm</v>
      </c>
      <c r="F475" s="38" t="s">
        <v>111</v>
      </c>
      <c r="G475" s="38"/>
      <c r="H475" s="38" t="n">
        <v>2</v>
      </c>
      <c r="I475" s="40" t="n">
        <f aca="false">IF(C475="","",IFERROR(INDEX(Listes!$B$3:$B$20,MATCH(C475,Listes!$A$3:$A$20,0)),""))</f>
        <v>-1</v>
      </c>
      <c r="J475" s="40" t="n">
        <f aca="false">IF(OR(H475="",I475=""),0,H475*I475)</f>
        <v>-2</v>
      </c>
      <c r="K475" s="38" t="s">
        <v>111</v>
      </c>
      <c r="L475" s="38" t="s">
        <v>114</v>
      </c>
      <c r="M475" s="41" t="str">
        <f aca="false">IF(D475="","",IF(E475="Référence inconnue","Référence inconnue",IF(I475="","Type inconnu",IF(AND(IFERROR(INDEX(Articles!$I$5:$I$304,MATCH(D475,Articles!$A$5:$A$304,0)),"Aucun")&lt;&gt;"Aucun",G475=""),"Lot manquant",IF(COUNTIF($N$2:$N$5000,N475)&gt;1,"Doublon ?","")))))</f>
        <v/>
      </c>
      <c r="N475" s="6" t="str">
        <f aca="false">IF(D475="","",B475&amp;"/"&amp;C475&amp;"/"&amp;D475&amp;"/"&amp;G475&amp;"/"&amp;H475&amp;"/"&amp;TEXT(A475,"0"))</f>
        <v>BS-2602-1360/Sortie/DT125//2/46056</v>
      </c>
    </row>
    <row r="476" customFormat="false" ht="15" hidden="false" customHeight="false" outlineLevel="0" collapsed="false">
      <c r="A476" s="37" t="n">
        <v>46056</v>
      </c>
      <c r="B476" s="38" t="s">
        <v>580</v>
      </c>
      <c r="C476" s="38" t="s">
        <v>113</v>
      </c>
      <c r="D476" s="38" t="s">
        <v>92</v>
      </c>
      <c r="E476" s="39" t="str">
        <f aca="false">IF(D476="","",IFERROR(INDEX(Articles!$B$5:$B$304,MATCH(D476,Articles!$A$5:$A$304,0)),"Référence inconnue"))</f>
        <v>Disque à tronçonner Ø125 mm</v>
      </c>
      <c r="F476" s="38" t="s">
        <v>111</v>
      </c>
      <c r="G476" s="38"/>
      <c r="H476" s="38" t="n">
        <v>9</v>
      </c>
      <c r="I476" s="40" t="n">
        <f aca="false">IF(C476="","",IFERROR(INDEX(Listes!$B$3:$B$20,MATCH(C476,Listes!$A$3:$A$20,0)),""))</f>
        <v>-1</v>
      </c>
      <c r="J476" s="40" t="n">
        <f aca="false">IF(OR(H476="",I476=""),0,H476*I476)</f>
        <v>-9</v>
      </c>
      <c r="K476" s="38" t="s">
        <v>111</v>
      </c>
      <c r="L476" s="38" t="s">
        <v>114</v>
      </c>
      <c r="M476" s="41" t="str">
        <f aca="false">IF(D476="","",IF(E476="Référence inconnue","Référence inconnue",IF(I476="","Type inconnu",IF(AND(IFERROR(INDEX(Articles!$I$5:$I$304,MATCH(D476,Articles!$A$5:$A$304,0)),"Aucun")&lt;&gt;"Aucun",G476=""),"Lot manquant",IF(COUNTIF($N$2:$N$5000,N476)&gt;1,"Doublon ?","")))))</f>
        <v/>
      </c>
      <c r="N476" s="6" t="str">
        <f aca="false">IF(D476="","",B476&amp;"/"&amp;C476&amp;"/"&amp;D476&amp;"/"&amp;G476&amp;"/"&amp;H476&amp;"/"&amp;TEXT(A476,"0"))</f>
        <v>BS-2602-1361/Sortie/DT125//9/46056</v>
      </c>
    </row>
    <row r="477" customFormat="false" ht="15" hidden="false" customHeight="false" outlineLevel="0" collapsed="false">
      <c r="A477" s="37" t="n">
        <v>46056</v>
      </c>
      <c r="B477" s="38" t="s">
        <v>581</v>
      </c>
      <c r="C477" s="38" t="s">
        <v>113</v>
      </c>
      <c r="D477" s="38" t="s">
        <v>95</v>
      </c>
      <c r="E477" s="39" t="str">
        <f aca="false">IF(D477="","",IFERROR(INDEX(Articles!$B$5:$B$304,MATCH(D477,Articles!$A$5:$A$304,0)),"Référence inconnue"))</f>
        <v>Gants de manutention taille 9</v>
      </c>
      <c r="F477" s="38" t="s">
        <v>93</v>
      </c>
      <c r="G477" s="38"/>
      <c r="H477" s="38" t="n">
        <v>10</v>
      </c>
      <c r="I477" s="40" t="n">
        <f aca="false">IF(C477="","",IFERROR(INDEX(Listes!$B$3:$B$20,MATCH(C477,Listes!$A$3:$A$20,0)),""))</f>
        <v>-1</v>
      </c>
      <c r="J477" s="40" t="n">
        <f aca="false">IF(OR(H477="",I477=""),0,H477*I477)</f>
        <v>-10</v>
      </c>
      <c r="K477" s="38" t="s">
        <v>93</v>
      </c>
      <c r="L477" s="38" t="s">
        <v>114</v>
      </c>
      <c r="M477" s="41" t="str">
        <f aca="false">IF(D477="","",IF(E477="Référence inconnue","Référence inconnue",IF(I477="","Type inconnu",IF(AND(IFERROR(INDEX(Articles!$I$5:$I$304,MATCH(D477,Articles!$A$5:$A$304,0)),"Aucun")&lt;&gt;"Aucun",G477=""),"Lot manquant",IF(COUNTIF($N$2:$N$5000,N477)&gt;1,"Doublon ?","")))))</f>
        <v/>
      </c>
      <c r="N477" s="6" t="str">
        <f aca="false">IF(D477="","",B477&amp;"/"&amp;C477&amp;"/"&amp;D477&amp;"/"&amp;G477&amp;"/"&amp;H477&amp;"/"&amp;TEXT(A477,"0"))</f>
        <v>BS-2602-1362/Sortie/GA09//10/46056</v>
      </c>
    </row>
    <row r="478" customFormat="false" ht="15" hidden="false" customHeight="false" outlineLevel="0" collapsed="false">
      <c r="A478" s="37" t="n">
        <v>46056</v>
      </c>
      <c r="B478" s="38" t="s">
        <v>582</v>
      </c>
      <c r="C478" s="38" t="s">
        <v>113</v>
      </c>
      <c r="D478" s="38" t="s">
        <v>97</v>
      </c>
      <c r="E478" s="39" t="str">
        <f aca="false">IF(D478="","",IFERROR(INDEX(Articles!$B$5:$B$304,MATCH(D478,Articles!$A$5:$A$304,0)),"Référence inconnue"))</f>
        <v>Vis H M8x30 (boîte de 100)</v>
      </c>
      <c r="F478" s="38" t="s">
        <v>93</v>
      </c>
      <c r="G478" s="38"/>
      <c r="H478" s="38" t="n">
        <v>2</v>
      </c>
      <c r="I478" s="40" t="n">
        <f aca="false">IF(C478="","",IFERROR(INDEX(Listes!$B$3:$B$20,MATCH(C478,Listes!$A$3:$A$20,0)),""))</f>
        <v>-1</v>
      </c>
      <c r="J478" s="40" t="n">
        <f aca="false">IF(OR(H478="",I478=""),0,H478*I478)</f>
        <v>-2</v>
      </c>
      <c r="K478" s="38" t="s">
        <v>93</v>
      </c>
      <c r="L478" s="38" t="s">
        <v>114</v>
      </c>
      <c r="M478" s="41" t="str">
        <f aca="false">IF(D478="","",IF(E478="Référence inconnue","Référence inconnue",IF(I478="","Type inconnu",IF(AND(IFERROR(INDEX(Articles!$I$5:$I$304,MATCH(D478,Articles!$A$5:$A$304,0)),"Aucun")&lt;&gt;"Aucun",G478=""),"Lot manquant",IF(COUNTIF($N$2:$N$5000,N478)&gt;1,"Doublon ?","")))))</f>
        <v/>
      </c>
      <c r="N478" s="6" t="str">
        <f aca="false">IF(D478="","",B478&amp;"/"&amp;C478&amp;"/"&amp;D478&amp;"/"&amp;G478&amp;"/"&amp;H478&amp;"/"&amp;TEXT(A478,"0"))</f>
        <v>BS-2602-1363/Sortie/BO830//2/46056</v>
      </c>
    </row>
    <row r="479" customFormat="false" ht="15" hidden="false" customHeight="false" outlineLevel="0" collapsed="false">
      <c r="A479" s="37" t="n">
        <v>46056</v>
      </c>
      <c r="B479" s="38" t="s">
        <v>583</v>
      </c>
      <c r="C479" s="38" t="s">
        <v>113</v>
      </c>
      <c r="D479" s="38" t="s">
        <v>98</v>
      </c>
      <c r="E479" s="39" t="str">
        <f aca="false">IF(D479="","",IFERROR(INDEX(Articles!$B$5:$B$304,MATCH(D479,Articles!$A$5:$A$304,0)),"Référence inconnue"))</f>
        <v>Roulement 6204-2RS</v>
      </c>
      <c r="F479" s="38" t="s">
        <v>93</v>
      </c>
      <c r="G479" s="38"/>
      <c r="H479" s="38" t="n">
        <v>4</v>
      </c>
      <c r="I479" s="40" t="n">
        <f aca="false">IF(C479="","",IFERROR(INDEX(Listes!$B$3:$B$20,MATCH(C479,Listes!$A$3:$A$20,0)),""))</f>
        <v>-1</v>
      </c>
      <c r="J479" s="40" t="n">
        <f aca="false">IF(OR(H479="",I479=""),0,H479*I479)</f>
        <v>-4</v>
      </c>
      <c r="K479" s="38" t="s">
        <v>93</v>
      </c>
      <c r="L479" s="38" t="s">
        <v>124</v>
      </c>
      <c r="M479" s="41" t="str">
        <f aca="false">IF(D479="","",IF(E479="Référence inconnue","Référence inconnue",IF(I479="","Type inconnu",IF(AND(IFERROR(INDEX(Articles!$I$5:$I$304,MATCH(D479,Articles!$A$5:$A$304,0)),"Aucun")&lt;&gt;"Aucun",G479=""),"Lot manquant",IF(COUNTIF($N$2:$N$5000,N479)&gt;1,"Doublon ?","")))))</f>
        <v/>
      </c>
      <c r="N479" s="6" t="str">
        <f aca="false">IF(D479="","",B479&amp;"/"&amp;C479&amp;"/"&amp;D479&amp;"/"&amp;G479&amp;"/"&amp;H479&amp;"/"&amp;TEXT(A479,"0"))</f>
        <v>BS-2602-1364/Sortie/RL6204//4/46056</v>
      </c>
    </row>
    <row r="480" customFormat="false" ht="15" hidden="false" customHeight="false" outlineLevel="0" collapsed="false">
      <c r="A480" s="37" t="n">
        <v>46057</v>
      </c>
      <c r="B480" s="38" t="s">
        <v>584</v>
      </c>
      <c r="C480" s="38" t="s">
        <v>113</v>
      </c>
      <c r="D480" s="38" t="s">
        <v>95</v>
      </c>
      <c r="E480" s="39" t="str">
        <f aca="false">IF(D480="","",IFERROR(INDEX(Articles!$B$5:$B$304,MATCH(D480,Articles!$A$5:$A$304,0)),"Référence inconnue"))</f>
        <v>Gants de manutention taille 9</v>
      </c>
      <c r="F480" s="38" t="s">
        <v>93</v>
      </c>
      <c r="G480" s="38"/>
      <c r="H480" s="38" t="n">
        <v>6</v>
      </c>
      <c r="I480" s="40" t="n">
        <f aca="false">IF(C480="","",IFERROR(INDEX(Listes!$B$3:$B$20,MATCH(C480,Listes!$A$3:$A$20,0)),""))</f>
        <v>-1</v>
      </c>
      <c r="J480" s="40" t="n">
        <f aca="false">IF(OR(H480="",I480=""),0,H480*I480)</f>
        <v>-6</v>
      </c>
      <c r="K480" s="38" t="s">
        <v>93</v>
      </c>
      <c r="L480" s="38" t="s">
        <v>114</v>
      </c>
      <c r="M480" s="41" t="str">
        <f aca="false">IF(D480="","",IF(E480="Référence inconnue","Référence inconnue",IF(I480="","Type inconnu",IF(AND(IFERROR(INDEX(Articles!$I$5:$I$304,MATCH(D480,Articles!$A$5:$A$304,0)),"Aucun")&lt;&gt;"Aucun",G480=""),"Lot manquant",IF(COUNTIF($N$2:$N$5000,N480)&gt;1,"Doublon ?","")))))</f>
        <v/>
      </c>
      <c r="N480" s="6" t="str">
        <f aca="false">IF(D480="","",B480&amp;"/"&amp;C480&amp;"/"&amp;D480&amp;"/"&amp;G480&amp;"/"&amp;H480&amp;"/"&amp;TEXT(A480,"0"))</f>
        <v>BS-2602-1365/Sortie/GA09//6/46057</v>
      </c>
    </row>
    <row r="481" customFormat="false" ht="15" hidden="false" customHeight="false" outlineLevel="0" collapsed="false">
      <c r="A481" s="37" t="n">
        <v>46057</v>
      </c>
      <c r="B481" s="38" t="s">
        <v>585</v>
      </c>
      <c r="C481" s="38" t="s">
        <v>113</v>
      </c>
      <c r="D481" s="38" t="s">
        <v>96</v>
      </c>
      <c r="E481" s="39" t="str">
        <f aca="false">IF(D481="","",IFERROR(INDEX(Articles!$B$5:$B$304,MATCH(D481,Articles!$A$5:$A$304,0)),"Référence inconnue"))</f>
        <v>Film étirable 500 mm</v>
      </c>
      <c r="F481" s="38" t="s">
        <v>93</v>
      </c>
      <c r="G481" s="38"/>
      <c r="H481" s="38" t="n">
        <v>1</v>
      </c>
      <c r="I481" s="40" t="n">
        <f aca="false">IF(C481="","",IFERROR(INDEX(Listes!$B$3:$B$20,MATCH(C481,Listes!$A$3:$A$20,0)),""))</f>
        <v>-1</v>
      </c>
      <c r="J481" s="40" t="n">
        <f aca="false">IF(OR(H481="",I481=""),0,H481*I481)</f>
        <v>-1</v>
      </c>
      <c r="K481" s="38" t="s">
        <v>93</v>
      </c>
      <c r="L481" s="38" t="s">
        <v>121</v>
      </c>
      <c r="M481" s="41" t="str">
        <f aca="false">IF(D481="","",IF(E481="Référence inconnue","Référence inconnue",IF(I481="","Type inconnu",IF(AND(IFERROR(INDEX(Articles!$I$5:$I$304,MATCH(D481,Articles!$A$5:$A$304,0)),"Aucun")&lt;&gt;"Aucun",G481=""),"Lot manquant",IF(COUNTIF($N$2:$N$5000,N481)&gt;1,"Doublon ?","")))))</f>
        <v/>
      </c>
      <c r="N481" s="6" t="str">
        <f aca="false">IF(D481="","",B481&amp;"/"&amp;C481&amp;"/"&amp;D481&amp;"/"&amp;G481&amp;"/"&amp;H481&amp;"/"&amp;TEXT(A481,"0"))</f>
        <v>BS-2602-1366/Sortie/FS500//1/46057</v>
      </c>
    </row>
    <row r="482" customFormat="false" ht="15" hidden="false" customHeight="false" outlineLevel="0" collapsed="false">
      <c r="A482" s="37" t="n">
        <v>46057</v>
      </c>
      <c r="B482" s="38" t="s">
        <v>586</v>
      </c>
      <c r="C482" s="38" t="s">
        <v>113</v>
      </c>
      <c r="D482" s="38" t="s">
        <v>98</v>
      </c>
      <c r="E482" s="39" t="str">
        <f aca="false">IF(D482="","",IFERROR(INDEX(Articles!$B$5:$B$304,MATCH(D482,Articles!$A$5:$A$304,0)),"Référence inconnue"))</f>
        <v>Roulement 6204-2RS</v>
      </c>
      <c r="F482" s="38" t="s">
        <v>93</v>
      </c>
      <c r="G482" s="38"/>
      <c r="H482" s="38" t="n">
        <v>4</v>
      </c>
      <c r="I482" s="40" t="n">
        <f aca="false">IF(C482="","",IFERROR(INDEX(Listes!$B$3:$B$20,MATCH(C482,Listes!$A$3:$A$20,0)),""))</f>
        <v>-1</v>
      </c>
      <c r="J482" s="40" t="n">
        <f aca="false">IF(OR(H482="",I482=""),0,H482*I482)</f>
        <v>-4</v>
      </c>
      <c r="K482" s="38" t="s">
        <v>93</v>
      </c>
      <c r="L482" s="38" t="s">
        <v>124</v>
      </c>
      <c r="M482" s="41" t="str">
        <f aca="false">IF(D482="","",IF(E482="Référence inconnue","Référence inconnue",IF(I482="","Type inconnu",IF(AND(IFERROR(INDEX(Articles!$I$5:$I$304,MATCH(D482,Articles!$A$5:$A$304,0)),"Aucun")&lt;&gt;"Aucun",G482=""),"Lot manquant",IF(COUNTIF($N$2:$N$5000,N482)&gt;1,"Doublon ?","")))))</f>
        <v/>
      </c>
      <c r="N482" s="6" t="str">
        <f aca="false">IF(D482="","",B482&amp;"/"&amp;C482&amp;"/"&amp;D482&amp;"/"&amp;G482&amp;"/"&amp;H482&amp;"/"&amp;TEXT(A482,"0"))</f>
        <v>BS-2602-1367/Sortie/RL6204//4/46057</v>
      </c>
    </row>
    <row r="483" customFormat="false" ht="15" hidden="false" customHeight="false" outlineLevel="0" collapsed="false">
      <c r="A483" s="37" t="n">
        <v>46058</v>
      </c>
      <c r="B483" s="38" t="s">
        <v>587</v>
      </c>
      <c r="C483" s="38" t="s">
        <v>113</v>
      </c>
      <c r="D483" s="38" t="s">
        <v>95</v>
      </c>
      <c r="E483" s="39" t="str">
        <f aca="false">IF(D483="","",IFERROR(INDEX(Articles!$B$5:$B$304,MATCH(D483,Articles!$A$5:$A$304,0)),"Référence inconnue"))</f>
        <v>Gants de manutention taille 9</v>
      </c>
      <c r="F483" s="38" t="s">
        <v>93</v>
      </c>
      <c r="G483" s="38"/>
      <c r="H483" s="38" t="n">
        <v>5</v>
      </c>
      <c r="I483" s="40" t="n">
        <f aca="false">IF(C483="","",IFERROR(INDEX(Listes!$B$3:$B$20,MATCH(C483,Listes!$A$3:$A$20,0)),""))</f>
        <v>-1</v>
      </c>
      <c r="J483" s="40" t="n">
        <f aca="false">IF(OR(H483="",I483=""),0,H483*I483)</f>
        <v>-5</v>
      </c>
      <c r="K483" s="38" t="s">
        <v>93</v>
      </c>
      <c r="L483" s="38" t="s">
        <v>114</v>
      </c>
      <c r="M483" s="41" t="str">
        <f aca="false">IF(D483="","",IF(E483="Référence inconnue","Référence inconnue",IF(I483="","Type inconnu",IF(AND(IFERROR(INDEX(Articles!$I$5:$I$304,MATCH(D483,Articles!$A$5:$A$304,0)),"Aucun")&lt;&gt;"Aucun",G483=""),"Lot manquant",IF(COUNTIF($N$2:$N$5000,N483)&gt;1,"Doublon ?","")))))</f>
        <v/>
      </c>
      <c r="N483" s="6" t="str">
        <f aca="false">IF(D483="","",B483&amp;"/"&amp;C483&amp;"/"&amp;D483&amp;"/"&amp;G483&amp;"/"&amp;H483&amp;"/"&amp;TEXT(A483,"0"))</f>
        <v>BS-2602-1368/Sortie/GA09//5/46058</v>
      </c>
    </row>
    <row r="484" customFormat="false" ht="15" hidden="false" customHeight="false" outlineLevel="0" collapsed="false">
      <c r="A484" s="37" t="n">
        <v>46058</v>
      </c>
      <c r="B484" s="38" t="s">
        <v>588</v>
      </c>
      <c r="C484" s="38" t="s">
        <v>113</v>
      </c>
      <c r="D484" s="38" t="s">
        <v>96</v>
      </c>
      <c r="E484" s="39" t="str">
        <f aca="false">IF(D484="","",IFERROR(INDEX(Articles!$B$5:$B$304,MATCH(D484,Articles!$A$5:$A$304,0)),"Référence inconnue"))</f>
        <v>Film étirable 500 mm</v>
      </c>
      <c r="F484" s="38" t="s">
        <v>93</v>
      </c>
      <c r="G484" s="38"/>
      <c r="H484" s="38" t="n">
        <v>4</v>
      </c>
      <c r="I484" s="40" t="n">
        <f aca="false">IF(C484="","",IFERROR(INDEX(Listes!$B$3:$B$20,MATCH(C484,Listes!$A$3:$A$20,0)),""))</f>
        <v>-1</v>
      </c>
      <c r="J484" s="40" t="n">
        <f aca="false">IF(OR(H484="",I484=""),0,H484*I484)</f>
        <v>-4</v>
      </c>
      <c r="K484" s="38" t="s">
        <v>93</v>
      </c>
      <c r="L484" s="38" t="s">
        <v>121</v>
      </c>
      <c r="M484" s="41" t="str">
        <f aca="false">IF(D484="","",IF(E484="Référence inconnue","Référence inconnue",IF(I484="","Type inconnu",IF(AND(IFERROR(INDEX(Articles!$I$5:$I$304,MATCH(D484,Articles!$A$5:$A$304,0)),"Aucun")&lt;&gt;"Aucun",G484=""),"Lot manquant",IF(COUNTIF($N$2:$N$5000,N484)&gt;1,"Doublon ?","")))))</f>
        <v/>
      </c>
      <c r="N484" s="6" t="str">
        <f aca="false">IF(D484="","",B484&amp;"/"&amp;C484&amp;"/"&amp;D484&amp;"/"&amp;G484&amp;"/"&amp;H484&amp;"/"&amp;TEXT(A484,"0"))</f>
        <v>BS-2602-1369/Sortie/FS500//4/46058</v>
      </c>
    </row>
    <row r="485" customFormat="false" ht="15" hidden="false" customHeight="false" outlineLevel="0" collapsed="false">
      <c r="A485" s="37" t="n">
        <v>46058</v>
      </c>
      <c r="B485" s="38" t="s">
        <v>589</v>
      </c>
      <c r="C485" s="38" t="s">
        <v>113</v>
      </c>
      <c r="D485" s="38" t="s">
        <v>98</v>
      </c>
      <c r="E485" s="39" t="str">
        <f aca="false">IF(D485="","",IFERROR(INDEX(Articles!$B$5:$B$304,MATCH(D485,Articles!$A$5:$A$304,0)),"Référence inconnue"))</f>
        <v>Roulement 6204-2RS</v>
      </c>
      <c r="F485" s="38" t="s">
        <v>93</v>
      </c>
      <c r="G485" s="38"/>
      <c r="H485" s="38" t="n">
        <v>4</v>
      </c>
      <c r="I485" s="40" t="n">
        <f aca="false">IF(C485="","",IFERROR(INDEX(Listes!$B$3:$B$20,MATCH(C485,Listes!$A$3:$A$20,0)),""))</f>
        <v>-1</v>
      </c>
      <c r="J485" s="40" t="n">
        <f aca="false">IF(OR(H485="",I485=""),0,H485*I485)</f>
        <v>-4</v>
      </c>
      <c r="K485" s="38" t="s">
        <v>93</v>
      </c>
      <c r="L485" s="38" t="s">
        <v>124</v>
      </c>
      <c r="M485" s="41" t="str">
        <f aca="false">IF(D485="","",IF(E485="Référence inconnue","Référence inconnue",IF(I485="","Type inconnu",IF(AND(IFERROR(INDEX(Articles!$I$5:$I$304,MATCH(D485,Articles!$A$5:$A$304,0)),"Aucun")&lt;&gt;"Aucun",G485=""),"Lot manquant",IF(COUNTIF($N$2:$N$5000,N485)&gt;1,"Doublon ?","")))))</f>
        <v/>
      </c>
      <c r="N485" s="6" t="str">
        <f aca="false">IF(D485="","",B485&amp;"/"&amp;C485&amp;"/"&amp;D485&amp;"/"&amp;G485&amp;"/"&amp;H485&amp;"/"&amp;TEXT(A485,"0"))</f>
        <v>BS-2602-1370/Sortie/RL6204//4/46058</v>
      </c>
    </row>
    <row r="486" customFormat="false" ht="15" hidden="false" customHeight="false" outlineLevel="0" collapsed="false">
      <c r="A486" s="37" t="n">
        <v>46059</v>
      </c>
      <c r="B486" s="38" t="s">
        <v>590</v>
      </c>
      <c r="C486" s="38" t="s">
        <v>140</v>
      </c>
      <c r="D486" s="38" t="s">
        <v>105</v>
      </c>
      <c r="E486" s="39" t="str">
        <f aca="false">IF(D486="","",IFERROR(INDEX(Articles!$B$5:$B$304,MATCH(D486,Articles!$A$5:$A$304,0)),"Référence inconnue"))</f>
        <v>Élingue textile 2 t, 2 m</v>
      </c>
      <c r="F486" s="38" t="s">
        <v>93</v>
      </c>
      <c r="G486" s="38"/>
      <c r="H486" s="38" t="n">
        <v>4</v>
      </c>
      <c r="I486" s="40" t="n">
        <f aca="false">IF(C486="","",IFERROR(INDEX(Listes!$B$3:$B$20,MATCH(C486,Listes!$A$3:$A$20,0)),""))</f>
        <v>1</v>
      </c>
      <c r="J486" s="40" t="n">
        <f aca="false">IF(OR(H486="",I486=""),0,H486*I486)</f>
        <v>4</v>
      </c>
      <c r="K486" s="38" t="s">
        <v>93</v>
      </c>
      <c r="L486" s="38" t="s">
        <v>591</v>
      </c>
      <c r="M486" s="41" t="str">
        <f aca="false">IF(D486="","",IF(E486="Référence inconnue","Référence inconnue",IF(I486="","Type inconnu",IF(AND(IFERROR(INDEX(Articles!$I$5:$I$304,MATCH(D486,Articles!$A$5:$A$304,0)),"Aucun")&lt;&gt;"Aucun",G486=""),"Lot manquant",IF(COUNTIF($N$2:$N$5000,N486)&gt;1,"Doublon ?","")))))</f>
        <v/>
      </c>
      <c r="N486" s="6" t="str">
        <f aca="false">IF(D486="","",B486&amp;"/"&amp;C486&amp;"/"&amp;D486&amp;"/"&amp;G486&amp;"/"&amp;H486&amp;"/"&amp;TEXT(A486,"0"))</f>
        <v>BR-2602-032/Réception/EL2T//4/46059</v>
      </c>
    </row>
    <row r="487" customFormat="false" ht="15" hidden="false" customHeight="false" outlineLevel="0" collapsed="false">
      <c r="A487" s="37" t="n">
        <v>46059</v>
      </c>
      <c r="B487" s="38" t="s">
        <v>592</v>
      </c>
      <c r="C487" s="38" t="s">
        <v>113</v>
      </c>
      <c r="D487" s="38" t="s">
        <v>95</v>
      </c>
      <c r="E487" s="39" t="str">
        <f aca="false">IF(D487="","",IFERROR(INDEX(Articles!$B$5:$B$304,MATCH(D487,Articles!$A$5:$A$304,0)),"Référence inconnue"))</f>
        <v>Gants de manutention taille 9</v>
      </c>
      <c r="F487" s="38" t="s">
        <v>93</v>
      </c>
      <c r="G487" s="38"/>
      <c r="H487" s="38" t="n">
        <v>9</v>
      </c>
      <c r="I487" s="40" t="n">
        <f aca="false">IF(C487="","",IFERROR(INDEX(Listes!$B$3:$B$20,MATCH(C487,Listes!$A$3:$A$20,0)),""))</f>
        <v>-1</v>
      </c>
      <c r="J487" s="40" t="n">
        <f aca="false">IF(OR(H487="",I487=""),0,H487*I487)</f>
        <v>-9</v>
      </c>
      <c r="K487" s="38" t="s">
        <v>93</v>
      </c>
      <c r="L487" s="38" t="s">
        <v>114</v>
      </c>
      <c r="M487" s="41" t="str">
        <f aca="false">IF(D487="","",IF(E487="Référence inconnue","Référence inconnue",IF(I487="","Type inconnu",IF(AND(IFERROR(INDEX(Articles!$I$5:$I$304,MATCH(D487,Articles!$A$5:$A$304,0)),"Aucun")&lt;&gt;"Aucun",G487=""),"Lot manquant",IF(COUNTIF($N$2:$N$5000,N487)&gt;1,"Doublon ?","")))))</f>
        <v/>
      </c>
      <c r="N487" s="6" t="str">
        <f aca="false">IF(D487="","",B487&amp;"/"&amp;C487&amp;"/"&amp;D487&amp;"/"&amp;G487&amp;"/"&amp;H487&amp;"/"&amp;TEXT(A487,"0"))</f>
        <v>BS-2602-1371/Sortie/GA09//9/46059</v>
      </c>
    </row>
    <row r="488" customFormat="false" ht="15" hidden="false" customHeight="false" outlineLevel="0" collapsed="false">
      <c r="A488" s="37" t="n">
        <v>46059</v>
      </c>
      <c r="B488" s="38" t="s">
        <v>593</v>
      </c>
      <c r="C488" s="38" t="s">
        <v>113</v>
      </c>
      <c r="D488" s="38" t="s">
        <v>96</v>
      </c>
      <c r="E488" s="39" t="str">
        <f aca="false">IF(D488="","",IFERROR(INDEX(Articles!$B$5:$B$304,MATCH(D488,Articles!$A$5:$A$304,0)),"Référence inconnue"))</f>
        <v>Film étirable 500 mm</v>
      </c>
      <c r="F488" s="38" t="s">
        <v>93</v>
      </c>
      <c r="G488" s="38"/>
      <c r="H488" s="38" t="n">
        <v>3</v>
      </c>
      <c r="I488" s="40" t="n">
        <f aca="false">IF(C488="","",IFERROR(INDEX(Listes!$B$3:$B$20,MATCH(C488,Listes!$A$3:$A$20,0)),""))</f>
        <v>-1</v>
      </c>
      <c r="J488" s="40" t="n">
        <f aca="false">IF(OR(H488="",I488=""),0,H488*I488)</f>
        <v>-3</v>
      </c>
      <c r="K488" s="38" t="s">
        <v>93</v>
      </c>
      <c r="L488" s="38" t="s">
        <v>121</v>
      </c>
      <c r="M488" s="41" t="str">
        <f aca="false">IF(D488="","",IF(E488="Référence inconnue","Référence inconnue",IF(I488="","Type inconnu",IF(AND(IFERROR(INDEX(Articles!$I$5:$I$304,MATCH(D488,Articles!$A$5:$A$304,0)),"Aucun")&lt;&gt;"Aucun",G488=""),"Lot manquant",IF(COUNTIF($N$2:$N$5000,N488)&gt;1,"Doublon ?","")))))</f>
        <v/>
      </c>
      <c r="N488" s="6" t="str">
        <f aca="false">IF(D488="","",B488&amp;"/"&amp;C488&amp;"/"&amp;D488&amp;"/"&amp;G488&amp;"/"&amp;H488&amp;"/"&amp;TEXT(A488,"0"))</f>
        <v>BS-2602-1372/Sortie/FS500//3/46059</v>
      </c>
    </row>
    <row r="489" customFormat="false" ht="15" hidden="false" customHeight="false" outlineLevel="0" collapsed="false">
      <c r="A489" s="37" t="n">
        <v>46059</v>
      </c>
      <c r="B489" s="38" t="s">
        <v>594</v>
      </c>
      <c r="C489" s="38" t="s">
        <v>113</v>
      </c>
      <c r="D489" s="38" t="s">
        <v>99</v>
      </c>
      <c r="E489" s="39" t="str">
        <f aca="false">IF(D489="","",IFERROR(INDEX(Articles!$B$5:$B$304,MATCH(D489,Articles!$A$5:$A$304,0)),"Référence inconnue"))</f>
        <v>Fil MIG Ø1 mm (bobine 15 kg)</v>
      </c>
      <c r="F489" s="38" t="s">
        <v>93</v>
      </c>
      <c r="G489" s="38" t="s">
        <v>228</v>
      </c>
      <c r="H489" s="38" t="n">
        <v>3</v>
      </c>
      <c r="I489" s="40" t="n">
        <f aca="false">IF(C489="","",IFERROR(INDEX(Listes!$B$3:$B$20,MATCH(C489,Listes!$A$3:$A$20,0)),""))</f>
        <v>-1</v>
      </c>
      <c r="J489" s="40" t="n">
        <f aca="false">IF(OR(H489="",I489=""),0,H489*I489)</f>
        <v>-3</v>
      </c>
      <c r="K489" s="38" t="s">
        <v>93</v>
      </c>
      <c r="L489" s="38" t="s">
        <v>114</v>
      </c>
      <c r="M489" s="41" t="str">
        <f aca="false">IF(D489="","",IF(E489="Référence inconnue","Référence inconnue",IF(I489="","Type inconnu",IF(AND(IFERROR(INDEX(Articles!$I$5:$I$304,MATCH(D489,Articles!$A$5:$A$304,0)),"Aucun")&lt;&gt;"Aucun",G489=""),"Lot manquant",IF(COUNTIF($N$2:$N$5000,N489)&gt;1,"Doublon ?","")))))</f>
        <v/>
      </c>
      <c r="N489" s="6" t="str">
        <f aca="false">IF(D489="","",B489&amp;"/"&amp;C489&amp;"/"&amp;D489&amp;"/"&amp;G489&amp;"/"&amp;H489&amp;"/"&amp;TEXT(A489,"0"))</f>
        <v>BS-2602-1373/Sortie/FIL10/FIL-2510-01/3/46059</v>
      </c>
    </row>
    <row r="490" customFormat="false" ht="15" hidden="false" customHeight="false" outlineLevel="0" collapsed="false">
      <c r="A490" s="37" t="n">
        <v>46062</v>
      </c>
      <c r="B490" s="38" t="s">
        <v>595</v>
      </c>
      <c r="C490" s="38" t="s">
        <v>140</v>
      </c>
      <c r="D490" s="38" t="s">
        <v>102</v>
      </c>
      <c r="E490" s="39" t="str">
        <f aca="false">IF(D490="","",IFERROR(INDEX(Articles!$B$5:$B$304,MATCH(D490,Articles!$A$5:$A$304,0)),"Référence inconnue"))</f>
        <v>Huile hydraulique HVLP 46 (bidon 20 L)</v>
      </c>
      <c r="F490" s="38" t="s">
        <v>93</v>
      </c>
      <c r="G490" s="38" t="s">
        <v>596</v>
      </c>
      <c r="H490" s="38" t="n">
        <v>3</v>
      </c>
      <c r="I490" s="40" t="n">
        <f aca="false">IF(C490="","",IFERROR(INDEX(Listes!$B$3:$B$20,MATCH(C490,Listes!$A$3:$A$20,0)),""))</f>
        <v>1</v>
      </c>
      <c r="J490" s="40" t="n">
        <f aca="false">IF(OR(H490="",I490=""),0,H490*I490)</f>
        <v>3</v>
      </c>
      <c r="K490" s="38" t="s">
        <v>93</v>
      </c>
      <c r="L490" s="38" t="s">
        <v>597</v>
      </c>
      <c r="M490" s="41" t="str">
        <f aca="false">IF(D490="","",IF(E490="Référence inconnue","Référence inconnue",IF(I490="","Type inconnu",IF(AND(IFERROR(INDEX(Articles!$I$5:$I$304,MATCH(D490,Articles!$A$5:$A$304,0)),"Aucun")&lt;&gt;"Aucun",G490=""),"Lot manquant",IF(COUNTIF($N$2:$N$5000,N490)&gt;1,"Doublon ?","")))))</f>
        <v/>
      </c>
      <c r="N490" s="6" t="str">
        <f aca="false">IF(D490="","",B490&amp;"/"&amp;C490&amp;"/"&amp;D490&amp;"/"&amp;G490&amp;"/"&amp;H490&amp;"/"&amp;TEXT(A490,"0"))</f>
        <v>BR-2602-033/Réception/HV46/HV-2602-07/3/46062</v>
      </c>
    </row>
    <row r="491" customFormat="false" ht="15" hidden="false" customHeight="false" outlineLevel="0" collapsed="false">
      <c r="A491" s="37" t="n">
        <v>46062</v>
      </c>
      <c r="B491" s="38" t="s">
        <v>598</v>
      </c>
      <c r="C491" s="38" t="s">
        <v>113</v>
      </c>
      <c r="D491" s="38" t="s">
        <v>92</v>
      </c>
      <c r="E491" s="39" t="str">
        <f aca="false">IF(D491="","",IFERROR(INDEX(Articles!$B$5:$B$304,MATCH(D491,Articles!$A$5:$A$304,0)),"Référence inconnue"))</f>
        <v>Disque à tronçonner Ø125 mm</v>
      </c>
      <c r="F491" s="38" t="s">
        <v>111</v>
      </c>
      <c r="G491" s="38"/>
      <c r="H491" s="38" t="n">
        <v>7</v>
      </c>
      <c r="I491" s="40" t="n">
        <f aca="false">IF(C491="","",IFERROR(INDEX(Listes!$B$3:$B$20,MATCH(C491,Listes!$A$3:$A$20,0)),""))</f>
        <v>-1</v>
      </c>
      <c r="J491" s="40" t="n">
        <f aca="false">IF(OR(H491="",I491=""),0,H491*I491)</f>
        <v>-7</v>
      </c>
      <c r="K491" s="38" t="s">
        <v>111</v>
      </c>
      <c r="L491" s="38" t="s">
        <v>114</v>
      </c>
      <c r="M491" s="41" t="str">
        <f aca="false">IF(D491="","",IF(E491="Référence inconnue","Référence inconnue",IF(I491="","Type inconnu",IF(AND(IFERROR(INDEX(Articles!$I$5:$I$304,MATCH(D491,Articles!$A$5:$A$304,0)),"Aucun")&lt;&gt;"Aucun",G491=""),"Lot manquant",IF(COUNTIF($N$2:$N$5000,N491)&gt;1,"Doublon ?","")))))</f>
        <v/>
      </c>
      <c r="N491" s="6" t="str">
        <f aca="false">IF(D491="","",B491&amp;"/"&amp;C491&amp;"/"&amp;D491&amp;"/"&amp;G491&amp;"/"&amp;H491&amp;"/"&amp;TEXT(A491,"0"))</f>
        <v>BS-2602-1374/Sortie/DT125//7/46062</v>
      </c>
    </row>
    <row r="492" customFormat="false" ht="15" hidden="false" customHeight="false" outlineLevel="0" collapsed="false">
      <c r="A492" s="37" t="n">
        <v>46062</v>
      </c>
      <c r="B492" s="38" t="s">
        <v>599</v>
      </c>
      <c r="C492" s="38" t="s">
        <v>113</v>
      </c>
      <c r="D492" s="38" t="s">
        <v>95</v>
      </c>
      <c r="E492" s="39" t="str">
        <f aca="false">IF(D492="","",IFERROR(INDEX(Articles!$B$5:$B$304,MATCH(D492,Articles!$A$5:$A$304,0)),"Référence inconnue"))</f>
        <v>Gants de manutention taille 9</v>
      </c>
      <c r="F492" s="38" t="s">
        <v>93</v>
      </c>
      <c r="G492" s="38"/>
      <c r="H492" s="38" t="n">
        <v>7</v>
      </c>
      <c r="I492" s="40" t="n">
        <f aca="false">IF(C492="","",IFERROR(INDEX(Listes!$B$3:$B$20,MATCH(C492,Listes!$A$3:$A$20,0)),""))</f>
        <v>-1</v>
      </c>
      <c r="J492" s="40" t="n">
        <f aca="false">IF(OR(H492="",I492=""),0,H492*I492)</f>
        <v>-7</v>
      </c>
      <c r="K492" s="38" t="s">
        <v>93</v>
      </c>
      <c r="L492" s="38" t="s">
        <v>114</v>
      </c>
      <c r="M492" s="41" t="str">
        <f aca="false">IF(D492="","",IF(E492="Référence inconnue","Référence inconnue",IF(I492="","Type inconnu",IF(AND(IFERROR(INDEX(Articles!$I$5:$I$304,MATCH(D492,Articles!$A$5:$A$304,0)),"Aucun")&lt;&gt;"Aucun",G492=""),"Lot manquant",IF(COUNTIF($N$2:$N$5000,N492)&gt;1,"Doublon ?","")))))</f>
        <v/>
      </c>
      <c r="N492" s="6" t="str">
        <f aca="false">IF(D492="","",B492&amp;"/"&amp;C492&amp;"/"&amp;D492&amp;"/"&amp;G492&amp;"/"&amp;H492&amp;"/"&amp;TEXT(A492,"0"))</f>
        <v>BS-2602-1375/Sortie/GA09//7/46062</v>
      </c>
    </row>
    <row r="493" customFormat="false" ht="15" hidden="false" customHeight="false" outlineLevel="0" collapsed="false">
      <c r="A493" s="37" t="n">
        <v>46062</v>
      </c>
      <c r="B493" s="38" t="s">
        <v>600</v>
      </c>
      <c r="C493" s="38" t="s">
        <v>113</v>
      </c>
      <c r="D493" s="38" t="s">
        <v>96</v>
      </c>
      <c r="E493" s="39" t="str">
        <f aca="false">IF(D493="","",IFERROR(INDEX(Articles!$B$5:$B$304,MATCH(D493,Articles!$A$5:$A$304,0)),"Référence inconnue"))</f>
        <v>Film étirable 500 mm</v>
      </c>
      <c r="F493" s="38" t="s">
        <v>93</v>
      </c>
      <c r="G493" s="38"/>
      <c r="H493" s="38" t="n">
        <v>2</v>
      </c>
      <c r="I493" s="40" t="n">
        <f aca="false">IF(C493="","",IFERROR(INDEX(Listes!$B$3:$B$20,MATCH(C493,Listes!$A$3:$A$20,0)),""))</f>
        <v>-1</v>
      </c>
      <c r="J493" s="40" t="n">
        <f aca="false">IF(OR(H493="",I493=""),0,H493*I493)</f>
        <v>-2</v>
      </c>
      <c r="K493" s="38" t="s">
        <v>93</v>
      </c>
      <c r="L493" s="38" t="s">
        <v>121</v>
      </c>
      <c r="M493" s="41" t="str">
        <f aca="false">IF(D493="","",IF(E493="Référence inconnue","Référence inconnue",IF(I493="","Type inconnu",IF(AND(IFERROR(INDEX(Articles!$I$5:$I$304,MATCH(D493,Articles!$A$5:$A$304,0)),"Aucun")&lt;&gt;"Aucun",G493=""),"Lot manquant",IF(COUNTIF($N$2:$N$5000,N493)&gt;1,"Doublon ?","")))))</f>
        <v/>
      </c>
      <c r="N493" s="6" t="str">
        <f aca="false">IF(D493="","",B493&amp;"/"&amp;C493&amp;"/"&amp;D493&amp;"/"&amp;G493&amp;"/"&amp;H493&amp;"/"&amp;TEXT(A493,"0"))</f>
        <v>BS-2602-1376/Sortie/FS500//2/46062</v>
      </c>
    </row>
    <row r="494" customFormat="false" ht="15" hidden="false" customHeight="false" outlineLevel="0" collapsed="false">
      <c r="A494" s="37" t="n">
        <v>46063</v>
      </c>
      <c r="B494" s="38" t="s">
        <v>601</v>
      </c>
      <c r="C494" s="38" t="s">
        <v>107</v>
      </c>
      <c r="D494" s="38" t="s">
        <v>92</v>
      </c>
      <c r="E494" s="39" t="str">
        <f aca="false">IF(D494="","",IFERROR(INDEX(Articles!$B$5:$B$304,MATCH(D494,Articles!$A$5:$A$304,0)),"Référence inconnue"))</f>
        <v>Disque à tronçonner Ø125 mm</v>
      </c>
      <c r="F494" s="38" t="s">
        <v>93</v>
      </c>
      <c r="G494" s="38"/>
      <c r="H494" s="38" t="n">
        <v>20</v>
      </c>
      <c r="I494" s="40" t="n">
        <f aca="false">IF(C494="","",IFERROR(INDEX(Listes!$B$3:$B$20,MATCH(C494,Listes!$A$3:$A$20,0)),""))</f>
        <v>-1</v>
      </c>
      <c r="J494" s="40" t="n">
        <f aca="false">IF(OR(H494="",I494=""),0,H494*I494)</f>
        <v>-20</v>
      </c>
      <c r="K494" s="38" t="s">
        <v>93</v>
      </c>
      <c r="L494" s="38" t="s">
        <v>108</v>
      </c>
      <c r="M494" s="41" t="str">
        <f aca="false">IF(D494="","",IF(E494="Référence inconnue","Référence inconnue",IF(I494="","Type inconnu",IF(AND(IFERROR(INDEX(Articles!$I$5:$I$304,MATCH(D494,Articles!$A$5:$A$304,0)),"Aucun")&lt;&gt;"Aucun",G494=""),"Lot manquant",IF(COUNTIF($N$2:$N$5000,N494)&gt;1,"Doublon ?","")))))</f>
        <v/>
      </c>
      <c r="N494" s="6" t="str">
        <f aca="false">IF(D494="","",B494&amp;"/"&amp;C494&amp;"/"&amp;D494&amp;"/"&amp;G494&amp;"/"&amp;H494&amp;"/"&amp;TEXT(A494,"0"))</f>
        <v>TR-2602-036/Transfert sortant/DT125//20/46063</v>
      </c>
    </row>
    <row r="495" customFormat="false" ht="15" hidden="false" customHeight="false" outlineLevel="0" collapsed="false">
      <c r="A495" s="37" t="n">
        <v>46063</v>
      </c>
      <c r="B495" s="38" t="s">
        <v>601</v>
      </c>
      <c r="C495" s="38" t="s">
        <v>110</v>
      </c>
      <c r="D495" s="38" t="s">
        <v>92</v>
      </c>
      <c r="E495" s="39" t="str">
        <f aca="false">IF(D495="","",IFERROR(INDEX(Articles!$B$5:$B$304,MATCH(D495,Articles!$A$5:$A$304,0)),"Référence inconnue"))</f>
        <v>Disque à tronçonner Ø125 mm</v>
      </c>
      <c r="F495" s="38" t="s">
        <v>111</v>
      </c>
      <c r="G495" s="38"/>
      <c r="H495" s="38" t="n">
        <v>20</v>
      </c>
      <c r="I495" s="40" t="n">
        <f aca="false">IF(C495="","",IFERROR(INDEX(Listes!$B$3:$B$20,MATCH(C495,Listes!$A$3:$A$20,0)),""))</f>
        <v>1</v>
      </c>
      <c r="J495" s="40" t="n">
        <f aca="false">IF(OR(H495="",I495=""),0,H495*I495)</f>
        <v>20</v>
      </c>
      <c r="K495" s="38" t="s">
        <v>93</v>
      </c>
      <c r="L495" s="38" t="s">
        <v>108</v>
      </c>
      <c r="M495" s="41" t="str">
        <f aca="false">IF(D495="","",IF(E495="Référence inconnue","Référence inconnue",IF(I495="","Type inconnu",IF(AND(IFERROR(INDEX(Articles!$I$5:$I$304,MATCH(D495,Articles!$A$5:$A$304,0)),"Aucun")&lt;&gt;"Aucun",G495=""),"Lot manquant",IF(COUNTIF($N$2:$N$5000,N495)&gt;1,"Doublon ?","")))))</f>
        <v/>
      </c>
      <c r="N495" s="6" t="str">
        <f aca="false">IF(D495="","",B495&amp;"/"&amp;C495&amp;"/"&amp;D495&amp;"/"&amp;G495&amp;"/"&amp;H495&amp;"/"&amp;TEXT(A495,"0"))</f>
        <v>TR-2602-036/Transfert entrant/DT125//20/46063</v>
      </c>
    </row>
    <row r="496" customFormat="false" ht="15" hidden="false" customHeight="false" outlineLevel="0" collapsed="false">
      <c r="A496" s="37" t="n">
        <v>46063</v>
      </c>
      <c r="B496" s="38" t="s">
        <v>602</v>
      </c>
      <c r="C496" s="38" t="s">
        <v>113</v>
      </c>
      <c r="D496" s="38" t="s">
        <v>92</v>
      </c>
      <c r="E496" s="39" t="str">
        <f aca="false">IF(D496="","",IFERROR(INDEX(Articles!$B$5:$B$304,MATCH(D496,Articles!$A$5:$A$304,0)),"Référence inconnue"))</f>
        <v>Disque à tronçonner Ø125 mm</v>
      </c>
      <c r="F496" s="38" t="s">
        <v>111</v>
      </c>
      <c r="G496" s="38"/>
      <c r="H496" s="38" t="n">
        <v>6</v>
      </c>
      <c r="I496" s="40" t="n">
        <f aca="false">IF(C496="","",IFERROR(INDEX(Listes!$B$3:$B$20,MATCH(C496,Listes!$A$3:$A$20,0)),""))</f>
        <v>-1</v>
      </c>
      <c r="J496" s="40" t="n">
        <f aca="false">IF(OR(H496="",I496=""),0,H496*I496)</f>
        <v>-6</v>
      </c>
      <c r="K496" s="38" t="s">
        <v>111</v>
      </c>
      <c r="L496" s="38" t="s">
        <v>114</v>
      </c>
      <c r="M496" s="41" t="str">
        <f aca="false">IF(D496="","",IF(E496="Référence inconnue","Référence inconnue",IF(I496="","Type inconnu",IF(AND(IFERROR(INDEX(Articles!$I$5:$I$304,MATCH(D496,Articles!$A$5:$A$304,0)),"Aucun")&lt;&gt;"Aucun",G496=""),"Lot manquant",IF(COUNTIF($N$2:$N$5000,N496)&gt;1,"Doublon ?","")))))</f>
        <v/>
      </c>
      <c r="N496" s="6" t="str">
        <f aca="false">IF(D496="","",B496&amp;"/"&amp;C496&amp;"/"&amp;D496&amp;"/"&amp;G496&amp;"/"&amp;H496&amp;"/"&amp;TEXT(A496,"0"))</f>
        <v>BS-2602-1377/Sortie/DT125//6/46063</v>
      </c>
    </row>
    <row r="497" customFormat="false" ht="15" hidden="false" customHeight="false" outlineLevel="0" collapsed="false">
      <c r="A497" s="37" t="n">
        <v>46063</v>
      </c>
      <c r="B497" s="38" t="s">
        <v>603</v>
      </c>
      <c r="C497" s="38" t="s">
        <v>113</v>
      </c>
      <c r="D497" s="38" t="s">
        <v>95</v>
      </c>
      <c r="E497" s="39" t="str">
        <f aca="false">IF(D497="","",IFERROR(INDEX(Articles!$B$5:$B$304,MATCH(D497,Articles!$A$5:$A$304,0)),"Référence inconnue"))</f>
        <v>Gants de manutention taille 9</v>
      </c>
      <c r="F497" s="38" t="s">
        <v>93</v>
      </c>
      <c r="G497" s="38"/>
      <c r="H497" s="38" t="n">
        <v>8</v>
      </c>
      <c r="I497" s="40" t="n">
        <f aca="false">IF(C497="","",IFERROR(INDEX(Listes!$B$3:$B$20,MATCH(C497,Listes!$A$3:$A$20,0)),""))</f>
        <v>-1</v>
      </c>
      <c r="J497" s="40" t="n">
        <f aca="false">IF(OR(H497="",I497=""),0,H497*I497)</f>
        <v>-8</v>
      </c>
      <c r="K497" s="38" t="s">
        <v>93</v>
      </c>
      <c r="L497" s="38" t="s">
        <v>124</v>
      </c>
      <c r="M497" s="41" t="str">
        <f aca="false">IF(D497="","",IF(E497="Référence inconnue","Référence inconnue",IF(I497="","Type inconnu",IF(AND(IFERROR(INDEX(Articles!$I$5:$I$304,MATCH(D497,Articles!$A$5:$A$304,0)),"Aucun")&lt;&gt;"Aucun",G497=""),"Lot manquant",IF(COUNTIF($N$2:$N$5000,N497)&gt;1,"Doublon ?","")))))</f>
        <v/>
      </c>
      <c r="N497" s="6" t="str">
        <f aca="false">IF(D497="","",B497&amp;"/"&amp;C497&amp;"/"&amp;D497&amp;"/"&amp;G497&amp;"/"&amp;H497&amp;"/"&amp;TEXT(A497,"0"))</f>
        <v>BS-2602-1378/Sortie/GA09//8/46063</v>
      </c>
    </row>
    <row r="498" customFormat="false" ht="15" hidden="false" customHeight="false" outlineLevel="0" collapsed="false">
      <c r="A498" s="37" t="n">
        <v>46063</v>
      </c>
      <c r="B498" s="38" t="s">
        <v>604</v>
      </c>
      <c r="C498" s="38" t="s">
        <v>113</v>
      </c>
      <c r="D498" s="38" t="s">
        <v>96</v>
      </c>
      <c r="E498" s="39" t="str">
        <f aca="false">IF(D498="","",IFERROR(INDEX(Articles!$B$5:$B$304,MATCH(D498,Articles!$A$5:$A$304,0)),"Référence inconnue"))</f>
        <v>Film étirable 500 mm</v>
      </c>
      <c r="F498" s="38" t="s">
        <v>93</v>
      </c>
      <c r="G498" s="38"/>
      <c r="H498" s="38" t="n">
        <v>2</v>
      </c>
      <c r="I498" s="40" t="n">
        <f aca="false">IF(C498="","",IFERROR(INDEX(Listes!$B$3:$B$20,MATCH(C498,Listes!$A$3:$A$20,0)),""))</f>
        <v>-1</v>
      </c>
      <c r="J498" s="40" t="n">
        <f aca="false">IF(OR(H498="",I498=""),0,H498*I498)</f>
        <v>-2</v>
      </c>
      <c r="K498" s="38" t="s">
        <v>93</v>
      </c>
      <c r="L498" s="38" t="s">
        <v>121</v>
      </c>
      <c r="M498" s="41" t="str">
        <f aca="false">IF(D498="","",IF(E498="Référence inconnue","Référence inconnue",IF(I498="","Type inconnu",IF(AND(IFERROR(INDEX(Articles!$I$5:$I$304,MATCH(D498,Articles!$A$5:$A$304,0)),"Aucun")&lt;&gt;"Aucun",G498=""),"Lot manquant",IF(COUNTIF($N$2:$N$5000,N498)&gt;1,"Doublon ?","")))))</f>
        <v/>
      </c>
      <c r="N498" s="6" t="str">
        <f aca="false">IF(D498="","",B498&amp;"/"&amp;C498&amp;"/"&amp;D498&amp;"/"&amp;G498&amp;"/"&amp;H498&amp;"/"&amp;TEXT(A498,"0"))</f>
        <v>BS-2602-1379/Sortie/FS500//2/46063</v>
      </c>
    </row>
    <row r="499" customFormat="false" ht="15" hidden="false" customHeight="false" outlineLevel="0" collapsed="false">
      <c r="A499" s="37" t="n">
        <v>46063</v>
      </c>
      <c r="B499" s="38" t="s">
        <v>605</v>
      </c>
      <c r="C499" s="38" t="s">
        <v>113</v>
      </c>
      <c r="D499" s="38" t="s">
        <v>97</v>
      </c>
      <c r="E499" s="39" t="str">
        <f aca="false">IF(D499="","",IFERROR(INDEX(Articles!$B$5:$B$304,MATCH(D499,Articles!$A$5:$A$304,0)),"Référence inconnue"))</f>
        <v>Vis H M8x30 (boîte de 100)</v>
      </c>
      <c r="F499" s="38" t="s">
        <v>93</v>
      </c>
      <c r="G499" s="38"/>
      <c r="H499" s="38" t="n">
        <v>3</v>
      </c>
      <c r="I499" s="40" t="n">
        <f aca="false">IF(C499="","",IFERROR(INDEX(Listes!$B$3:$B$20,MATCH(C499,Listes!$A$3:$A$20,0)),""))</f>
        <v>-1</v>
      </c>
      <c r="J499" s="40" t="n">
        <f aca="false">IF(OR(H499="",I499=""),0,H499*I499)</f>
        <v>-3</v>
      </c>
      <c r="K499" s="38" t="s">
        <v>93</v>
      </c>
      <c r="L499" s="38" t="s">
        <v>114</v>
      </c>
      <c r="M499" s="41" t="str">
        <f aca="false">IF(D499="","",IF(E499="Référence inconnue","Référence inconnue",IF(I499="","Type inconnu",IF(AND(IFERROR(INDEX(Articles!$I$5:$I$304,MATCH(D499,Articles!$A$5:$A$304,0)),"Aucun")&lt;&gt;"Aucun",G499=""),"Lot manquant",IF(COUNTIF($N$2:$N$5000,N499)&gt;1,"Doublon ?","")))))</f>
        <v/>
      </c>
      <c r="N499" s="6" t="str">
        <f aca="false">IF(D499="","",B499&amp;"/"&amp;C499&amp;"/"&amp;D499&amp;"/"&amp;G499&amp;"/"&amp;H499&amp;"/"&amp;TEXT(A499,"0"))</f>
        <v>BS-2602-1380/Sortie/BO830//3/46063</v>
      </c>
    </row>
    <row r="500" customFormat="false" ht="15" hidden="false" customHeight="false" outlineLevel="0" collapsed="false">
      <c r="A500" s="37" t="n">
        <v>46063</v>
      </c>
      <c r="B500" s="38" t="s">
        <v>606</v>
      </c>
      <c r="C500" s="38" t="s">
        <v>113</v>
      </c>
      <c r="D500" s="38" t="s">
        <v>105</v>
      </c>
      <c r="E500" s="39" t="str">
        <f aca="false">IF(D500="","",IFERROR(INDEX(Articles!$B$5:$B$304,MATCH(D500,Articles!$A$5:$A$304,0)),"Référence inconnue"))</f>
        <v>Élingue textile 2 t, 2 m</v>
      </c>
      <c r="F500" s="38" t="s">
        <v>93</v>
      </c>
      <c r="G500" s="38"/>
      <c r="H500" s="38" t="n">
        <v>2</v>
      </c>
      <c r="I500" s="40" t="n">
        <f aca="false">IF(C500="","",IFERROR(INDEX(Listes!$B$3:$B$20,MATCH(C500,Listes!$A$3:$A$20,0)),""))</f>
        <v>-1</v>
      </c>
      <c r="J500" s="40" t="n">
        <f aca="false">IF(OR(H500="",I500=""),0,H500*I500)</f>
        <v>-2</v>
      </c>
      <c r="K500" s="38" t="s">
        <v>93</v>
      </c>
      <c r="L500" s="38" t="s">
        <v>124</v>
      </c>
      <c r="M500" s="41" t="str">
        <f aca="false">IF(D500="","",IF(E500="Référence inconnue","Référence inconnue",IF(I500="","Type inconnu",IF(AND(IFERROR(INDEX(Articles!$I$5:$I$304,MATCH(D500,Articles!$A$5:$A$304,0)),"Aucun")&lt;&gt;"Aucun",G500=""),"Lot manquant",IF(COUNTIF($N$2:$N$5000,N500)&gt;1,"Doublon ?","")))))</f>
        <v/>
      </c>
      <c r="N500" s="6" t="str">
        <f aca="false">IF(D500="","",B500&amp;"/"&amp;C500&amp;"/"&amp;D500&amp;"/"&amp;G500&amp;"/"&amp;H500&amp;"/"&amp;TEXT(A500,"0"))</f>
        <v>BS-2602-1381/Sortie/EL2T//2/46063</v>
      </c>
    </row>
    <row r="501" customFormat="false" ht="15" hidden="false" customHeight="false" outlineLevel="0" collapsed="false">
      <c r="A501" s="37" t="n">
        <v>46064</v>
      </c>
      <c r="B501" s="38" t="s">
        <v>607</v>
      </c>
      <c r="C501" s="38" t="s">
        <v>113</v>
      </c>
      <c r="D501" s="38" t="s">
        <v>92</v>
      </c>
      <c r="E501" s="39" t="str">
        <f aca="false">IF(D501="","",IFERROR(INDEX(Articles!$B$5:$B$304,MATCH(D501,Articles!$A$5:$A$304,0)),"Référence inconnue"))</f>
        <v>Disque à tronçonner Ø125 mm</v>
      </c>
      <c r="F501" s="38" t="s">
        <v>111</v>
      </c>
      <c r="G501" s="38"/>
      <c r="H501" s="38" t="n">
        <v>7</v>
      </c>
      <c r="I501" s="40" t="n">
        <f aca="false">IF(C501="","",IFERROR(INDEX(Listes!$B$3:$B$20,MATCH(C501,Listes!$A$3:$A$20,0)),""))</f>
        <v>-1</v>
      </c>
      <c r="J501" s="40" t="n">
        <f aca="false">IF(OR(H501="",I501=""),0,H501*I501)</f>
        <v>-7</v>
      </c>
      <c r="K501" s="38" t="s">
        <v>111</v>
      </c>
      <c r="L501" s="38" t="s">
        <v>114</v>
      </c>
      <c r="M501" s="41" t="str">
        <f aca="false">IF(D501="","",IF(E501="Référence inconnue","Référence inconnue",IF(I501="","Type inconnu",IF(AND(IFERROR(INDEX(Articles!$I$5:$I$304,MATCH(D501,Articles!$A$5:$A$304,0)),"Aucun")&lt;&gt;"Aucun",G501=""),"Lot manquant",IF(COUNTIF($N$2:$N$5000,N501)&gt;1,"Doublon ?","")))))</f>
        <v/>
      </c>
      <c r="N501" s="6" t="str">
        <f aca="false">IF(D501="","",B501&amp;"/"&amp;C501&amp;"/"&amp;D501&amp;"/"&amp;G501&amp;"/"&amp;H501&amp;"/"&amp;TEXT(A501,"0"))</f>
        <v>BS-2602-1382/Sortie/DT125//7/46064</v>
      </c>
    </row>
    <row r="502" customFormat="false" ht="15" hidden="false" customHeight="false" outlineLevel="0" collapsed="false">
      <c r="A502" s="37" t="n">
        <v>46064</v>
      </c>
      <c r="B502" s="38" t="s">
        <v>608</v>
      </c>
      <c r="C502" s="38" t="s">
        <v>113</v>
      </c>
      <c r="D502" s="38" t="s">
        <v>92</v>
      </c>
      <c r="E502" s="39" t="str">
        <f aca="false">IF(D502="","",IFERROR(INDEX(Articles!$B$5:$B$304,MATCH(D502,Articles!$A$5:$A$304,0)),"Référence inconnue"))</f>
        <v>Disque à tronçonner Ø125 mm</v>
      </c>
      <c r="F502" s="38" t="s">
        <v>111</v>
      </c>
      <c r="G502" s="38"/>
      <c r="H502" s="38" t="n">
        <v>5</v>
      </c>
      <c r="I502" s="40" t="n">
        <f aca="false">IF(C502="","",IFERROR(INDEX(Listes!$B$3:$B$20,MATCH(C502,Listes!$A$3:$A$20,0)),""))</f>
        <v>-1</v>
      </c>
      <c r="J502" s="40" t="n">
        <f aca="false">IF(OR(H502="",I502=""),0,H502*I502)</f>
        <v>-5</v>
      </c>
      <c r="K502" s="38" t="s">
        <v>111</v>
      </c>
      <c r="L502" s="38" t="s">
        <v>114</v>
      </c>
      <c r="M502" s="41" t="str">
        <f aca="false">IF(D502="","",IF(E502="Référence inconnue","Référence inconnue",IF(I502="","Type inconnu",IF(AND(IFERROR(INDEX(Articles!$I$5:$I$304,MATCH(D502,Articles!$A$5:$A$304,0)),"Aucun")&lt;&gt;"Aucun",G502=""),"Lot manquant",IF(COUNTIF($N$2:$N$5000,N502)&gt;1,"Doublon ?","")))))</f>
        <v/>
      </c>
      <c r="N502" s="6" t="str">
        <f aca="false">IF(D502="","",B502&amp;"/"&amp;C502&amp;"/"&amp;D502&amp;"/"&amp;G502&amp;"/"&amp;H502&amp;"/"&amp;TEXT(A502,"0"))</f>
        <v>BS-2602-1383/Sortie/DT125//5/46064</v>
      </c>
    </row>
    <row r="503" customFormat="false" ht="15" hidden="false" customHeight="false" outlineLevel="0" collapsed="false">
      <c r="A503" s="37" t="n">
        <v>46064</v>
      </c>
      <c r="B503" s="38" t="s">
        <v>609</v>
      </c>
      <c r="C503" s="38" t="s">
        <v>113</v>
      </c>
      <c r="D503" s="38" t="s">
        <v>96</v>
      </c>
      <c r="E503" s="39" t="str">
        <f aca="false">IF(D503="","",IFERROR(INDEX(Articles!$B$5:$B$304,MATCH(D503,Articles!$A$5:$A$304,0)),"Référence inconnue"))</f>
        <v>Film étirable 500 mm</v>
      </c>
      <c r="F503" s="38" t="s">
        <v>93</v>
      </c>
      <c r="G503" s="38"/>
      <c r="H503" s="38" t="n">
        <v>2</v>
      </c>
      <c r="I503" s="40" t="n">
        <f aca="false">IF(C503="","",IFERROR(INDEX(Listes!$B$3:$B$20,MATCH(C503,Listes!$A$3:$A$20,0)),""))</f>
        <v>-1</v>
      </c>
      <c r="J503" s="40" t="n">
        <f aca="false">IF(OR(H503="",I503=""),0,H503*I503)</f>
        <v>-2</v>
      </c>
      <c r="K503" s="38" t="s">
        <v>93</v>
      </c>
      <c r="L503" s="38" t="s">
        <v>121</v>
      </c>
      <c r="M503" s="41" t="str">
        <f aca="false">IF(D503="","",IF(E503="Référence inconnue","Référence inconnue",IF(I503="","Type inconnu",IF(AND(IFERROR(INDEX(Articles!$I$5:$I$304,MATCH(D503,Articles!$A$5:$A$304,0)),"Aucun")&lt;&gt;"Aucun",G503=""),"Lot manquant",IF(COUNTIF($N$2:$N$5000,N503)&gt;1,"Doublon ?","")))))</f>
        <v/>
      </c>
      <c r="N503" s="6" t="str">
        <f aca="false">IF(D503="","",B503&amp;"/"&amp;C503&amp;"/"&amp;D503&amp;"/"&amp;G503&amp;"/"&amp;H503&amp;"/"&amp;TEXT(A503,"0"))</f>
        <v>BS-2602-1384/Sortie/FS500//2/46064</v>
      </c>
    </row>
    <row r="504" customFormat="false" ht="15" hidden="false" customHeight="false" outlineLevel="0" collapsed="false">
      <c r="A504" s="37" t="n">
        <v>46064</v>
      </c>
      <c r="B504" s="38" t="s">
        <v>610</v>
      </c>
      <c r="C504" s="38" t="s">
        <v>113</v>
      </c>
      <c r="D504" s="38" t="s">
        <v>97</v>
      </c>
      <c r="E504" s="39" t="str">
        <f aca="false">IF(D504="","",IFERROR(INDEX(Articles!$B$5:$B$304,MATCH(D504,Articles!$A$5:$A$304,0)),"Référence inconnue"))</f>
        <v>Vis H M8x30 (boîte de 100)</v>
      </c>
      <c r="F504" s="38" t="s">
        <v>93</v>
      </c>
      <c r="G504" s="38"/>
      <c r="H504" s="38" t="n">
        <v>1</v>
      </c>
      <c r="I504" s="40" t="n">
        <f aca="false">IF(C504="","",IFERROR(INDEX(Listes!$B$3:$B$20,MATCH(C504,Listes!$A$3:$A$20,0)),""))</f>
        <v>-1</v>
      </c>
      <c r="J504" s="40" t="n">
        <f aca="false">IF(OR(H504="",I504=""),0,H504*I504)</f>
        <v>-1</v>
      </c>
      <c r="K504" s="38" t="s">
        <v>93</v>
      </c>
      <c r="L504" s="38" t="s">
        <v>114</v>
      </c>
      <c r="M504" s="41" t="str">
        <f aca="false">IF(D504="","",IF(E504="Référence inconnue","Référence inconnue",IF(I504="","Type inconnu",IF(AND(IFERROR(INDEX(Articles!$I$5:$I$304,MATCH(D504,Articles!$A$5:$A$304,0)),"Aucun")&lt;&gt;"Aucun",G504=""),"Lot manquant",IF(COUNTIF($N$2:$N$5000,N504)&gt;1,"Doublon ?","")))))</f>
        <v/>
      </c>
      <c r="N504" s="6" t="str">
        <f aca="false">IF(D504="","",B504&amp;"/"&amp;C504&amp;"/"&amp;D504&amp;"/"&amp;G504&amp;"/"&amp;H504&amp;"/"&amp;TEXT(A504,"0"))</f>
        <v>BS-2602-1385/Sortie/BO830//1/46064</v>
      </c>
    </row>
    <row r="505" customFormat="false" ht="15" hidden="false" customHeight="false" outlineLevel="0" collapsed="false">
      <c r="A505" s="37" t="n">
        <v>46064</v>
      </c>
      <c r="B505" s="38" t="s">
        <v>611</v>
      </c>
      <c r="C505" s="38" t="s">
        <v>113</v>
      </c>
      <c r="D505" s="38" t="s">
        <v>98</v>
      </c>
      <c r="E505" s="39" t="str">
        <f aca="false">IF(D505="","",IFERROR(INDEX(Articles!$B$5:$B$304,MATCH(D505,Articles!$A$5:$A$304,0)),"Référence inconnue"))</f>
        <v>Roulement 6204-2RS</v>
      </c>
      <c r="F505" s="38" t="s">
        <v>93</v>
      </c>
      <c r="G505" s="38"/>
      <c r="H505" s="38" t="n">
        <v>4</v>
      </c>
      <c r="I505" s="40" t="n">
        <f aca="false">IF(C505="","",IFERROR(INDEX(Listes!$B$3:$B$20,MATCH(C505,Listes!$A$3:$A$20,0)),""))</f>
        <v>-1</v>
      </c>
      <c r="J505" s="40" t="n">
        <f aca="false">IF(OR(H505="",I505=""),0,H505*I505)</f>
        <v>-4</v>
      </c>
      <c r="K505" s="38" t="s">
        <v>93</v>
      </c>
      <c r="L505" s="38" t="s">
        <v>124</v>
      </c>
      <c r="M505" s="41" t="str">
        <f aca="false">IF(D505="","",IF(E505="Référence inconnue","Référence inconnue",IF(I505="","Type inconnu",IF(AND(IFERROR(INDEX(Articles!$I$5:$I$304,MATCH(D505,Articles!$A$5:$A$304,0)),"Aucun")&lt;&gt;"Aucun",G505=""),"Lot manquant",IF(COUNTIF($N$2:$N$5000,N505)&gt;1,"Doublon ?","")))))</f>
        <v/>
      </c>
      <c r="N505" s="6" t="str">
        <f aca="false">IF(D505="","",B505&amp;"/"&amp;C505&amp;"/"&amp;D505&amp;"/"&amp;G505&amp;"/"&amp;H505&amp;"/"&amp;TEXT(A505,"0"))</f>
        <v>BS-2602-1386/Sortie/RL6204//4/46064</v>
      </c>
    </row>
    <row r="506" customFormat="false" ht="15" hidden="false" customHeight="false" outlineLevel="0" collapsed="false">
      <c r="A506" s="37" t="n">
        <v>46065</v>
      </c>
      <c r="B506" s="38" t="s">
        <v>612</v>
      </c>
      <c r="C506" s="38" t="s">
        <v>107</v>
      </c>
      <c r="D506" s="38" t="s">
        <v>92</v>
      </c>
      <c r="E506" s="39" t="str">
        <f aca="false">IF(D506="","",IFERROR(INDEX(Articles!$B$5:$B$304,MATCH(D506,Articles!$A$5:$A$304,0)),"Référence inconnue"))</f>
        <v>Disque à tronçonner Ø125 mm</v>
      </c>
      <c r="F506" s="38" t="s">
        <v>93</v>
      </c>
      <c r="G506" s="38"/>
      <c r="H506" s="38" t="n">
        <v>20</v>
      </c>
      <c r="I506" s="40" t="n">
        <f aca="false">IF(C506="","",IFERROR(INDEX(Listes!$B$3:$B$20,MATCH(C506,Listes!$A$3:$A$20,0)),""))</f>
        <v>-1</v>
      </c>
      <c r="J506" s="40" t="n">
        <f aca="false">IF(OR(H506="",I506=""),0,H506*I506)</f>
        <v>-20</v>
      </c>
      <c r="K506" s="38" t="s">
        <v>93</v>
      </c>
      <c r="L506" s="38" t="s">
        <v>108</v>
      </c>
      <c r="M506" s="41" t="str">
        <f aca="false">IF(D506="","",IF(E506="Référence inconnue","Référence inconnue",IF(I506="","Type inconnu",IF(AND(IFERROR(INDEX(Articles!$I$5:$I$304,MATCH(D506,Articles!$A$5:$A$304,0)),"Aucun")&lt;&gt;"Aucun",G506=""),"Lot manquant",IF(COUNTIF($N$2:$N$5000,N506)&gt;1,"Doublon ?","")))))</f>
        <v/>
      </c>
      <c r="N506" s="6" t="str">
        <f aca="false">IF(D506="","",B506&amp;"/"&amp;C506&amp;"/"&amp;D506&amp;"/"&amp;G506&amp;"/"&amp;H506&amp;"/"&amp;TEXT(A506,"0"))</f>
        <v>TR-2602-037/Transfert sortant/DT125//20/46065</v>
      </c>
    </row>
    <row r="507" customFormat="false" ht="15" hidden="false" customHeight="false" outlineLevel="0" collapsed="false">
      <c r="A507" s="37" t="n">
        <v>46065</v>
      </c>
      <c r="B507" s="38" t="s">
        <v>612</v>
      </c>
      <c r="C507" s="38" t="s">
        <v>110</v>
      </c>
      <c r="D507" s="38" t="s">
        <v>92</v>
      </c>
      <c r="E507" s="39" t="str">
        <f aca="false">IF(D507="","",IFERROR(INDEX(Articles!$B$5:$B$304,MATCH(D507,Articles!$A$5:$A$304,0)),"Référence inconnue"))</f>
        <v>Disque à tronçonner Ø125 mm</v>
      </c>
      <c r="F507" s="38" t="s">
        <v>111</v>
      </c>
      <c r="G507" s="38"/>
      <c r="H507" s="38" t="n">
        <v>20</v>
      </c>
      <c r="I507" s="40" t="n">
        <f aca="false">IF(C507="","",IFERROR(INDEX(Listes!$B$3:$B$20,MATCH(C507,Listes!$A$3:$A$20,0)),""))</f>
        <v>1</v>
      </c>
      <c r="J507" s="40" t="n">
        <f aca="false">IF(OR(H507="",I507=""),0,H507*I507)</f>
        <v>20</v>
      </c>
      <c r="K507" s="38" t="s">
        <v>93</v>
      </c>
      <c r="L507" s="38" t="s">
        <v>108</v>
      </c>
      <c r="M507" s="41" t="str">
        <f aca="false">IF(D507="","",IF(E507="Référence inconnue","Référence inconnue",IF(I507="","Type inconnu",IF(AND(IFERROR(INDEX(Articles!$I$5:$I$304,MATCH(D507,Articles!$A$5:$A$304,0)),"Aucun")&lt;&gt;"Aucun",G507=""),"Lot manquant",IF(COUNTIF($N$2:$N$5000,N507)&gt;1,"Doublon ?","")))))</f>
        <v/>
      </c>
      <c r="N507" s="6" t="str">
        <f aca="false">IF(D507="","",B507&amp;"/"&amp;C507&amp;"/"&amp;D507&amp;"/"&amp;G507&amp;"/"&amp;H507&amp;"/"&amp;TEXT(A507,"0"))</f>
        <v>TR-2602-037/Transfert entrant/DT125//20/46065</v>
      </c>
    </row>
    <row r="508" customFormat="false" ht="15" hidden="false" customHeight="false" outlineLevel="0" collapsed="false">
      <c r="A508" s="37" t="n">
        <v>46065</v>
      </c>
      <c r="B508" s="38" t="s">
        <v>613</v>
      </c>
      <c r="C508" s="38" t="s">
        <v>113</v>
      </c>
      <c r="D508" s="38" t="s">
        <v>92</v>
      </c>
      <c r="E508" s="39" t="str">
        <f aca="false">IF(D508="","",IFERROR(INDEX(Articles!$B$5:$B$304,MATCH(D508,Articles!$A$5:$A$304,0)),"Référence inconnue"))</f>
        <v>Disque à tronçonner Ø125 mm</v>
      </c>
      <c r="F508" s="38" t="s">
        <v>111</v>
      </c>
      <c r="G508" s="38"/>
      <c r="H508" s="38" t="n">
        <v>7</v>
      </c>
      <c r="I508" s="40" t="n">
        <f aca="false">IF(C508="","",IFERROR(INDEX(Listes!$B$3:$B$20,MATCH(C508,Listes!$A$3:$A$20,0)),""))</f>
        <v>-1</v>
      </c>
      <c r="J508" s="40" t="n">
        <f aca="false">IF(OR(H508="",I508=""),0,H508*I508)</f>
        <v>-7</v>
      </c>
      <c r="K508" s="38" t="s">
        <v>111</v>
      </c>
      <c r="L508" s="38" t="s">
        <v>114</v>
      </c>
      <c r="M508" s="41" t="str">
        <f aca="false">IF(D508="","",IF(E508="Référence inconnue","Référence inconnue",IF(I508="","Type inconnu",IF(AND(IFERROR(INDEX(Articles!$I$5:$I$304,MATCH(D508,Articles!$A$5:$A$304,0)),"Aucun")&lt;&gt;"Aucun",G508=""),"Lot manquant",IF(COUNTIF($N$2:$N$5000,N508)&gt;1,"Doublon ?","")))))</f>
        <v/>
      </c>
      <c r="N508" s="6" t="str">
        <f aca="false">IF(D508="","",B508&amp;"/"&amp;C508&amp;"/"&amp;D508&amp;"/"&amp;G508&amp;"/"&amp;H508&amp;"/"&amp;TEXT(A508,"0"))</f>
        <v>BS-2602-1387/Sortie/DT125//7/46065</v>
      </c>
    </row>
    <row r="509" customFormat="false" ht="15" hidden="false" customHeight="false" outlineLevel="0" collapsed="false">
      <c r="A509" s="37" t="n">
        <v>46065</v>
      </c>
      <c r="B509" s="38" t="s">
        <v>614</v>
      </c>
      <c r="C509" s="38" t="s">
        <v>113</v>
      </c>
      <c r="D509" s="38" t="s">
        <v>95</v>
      </c>
      <c r="E509" s="39" t="str">
        <f aca="false">IF(D509="","",IFERROR(INDEX(Articles!$B$5:$B$304,MATCH(D509,Articles!$A$5:$A$304,0)),"Référence inconnue"))</f>
        <v>Gants de manutention taille 9</v>
      </c>
      <c r="F509" s="38" t="s">
        <v>93</v>
      </c>
      <c r="G509" s="38"/>
      <c r="H509" s="38" t="n">
        <v>4</v>
      </c>
      <c r="I509" s="40" t="n">
        <f aca="false">IF(C509="","",IFERROR(INDEX(Listes!$B$3:$B$20,MATCH(C509,Listes!$A$3:$A$20,0)),""))</f>
        <v>-1</v>
      </c>
      <c r="J509" s="40" t="n">
        <f aca="false">IF(OR(H509="",I509=""),0,H509*I509)</f>
        <v>-4</v>
      </c>
      <c r="K509" s="38" t="s">
        <v>93</v>
      </c>
      <c r="L509" s="38" t="s">
        <v>124</v>
      </c>
      <c r="M509" s="41" t="str">
        <f aca="false">IF(D509="","",IF(E509="Référence inconnue","Référence inconnue",IF(I509="","Type inconnu",IF(AND(IFERROR(INDEX(Articles!$I$5:$I$304,MATCH(D509,Articles!$A$5:$A$304,0)),"Aucun")&lt;&gt;"Aucun",G509=""),"Lot manquant",IF(COUNTIF($N$2:$N$5000,N509)&gt;1,"Doublon ?","")))))</f>
        <v/>
      </c>
      <c r="N509" s="6" t="str">
        <f aca="false">IF(D509="","",B509&amp;"/"&amp;C509&amp;"/"&amp;D509&amp;"/"&amp;G509&amp;"/"&amp;H509&amp;"/"&amp;TEXT(A509,"0"))</f>
        <v>BS-2602-1388/Sortie/GA09//4/46065</v>
      </c>
    </row>
    <row r="510" customFormat="false" ht="15" hidden="false" customHeight="false" outlineLevel="0" collapsed="false">
      <c r="A510" s="37" t="n">
        <v>46065</v>
      </c>
      <c r="B510" s="38" t="s">
        <v>615</v>
      </c>
      <c r="C510" s="38" t="s">
        <v>113</v>
      </c>
      <c r="D510" s="38" t="s">
        <v>96</v>
      </c>
      <c r="E510" s="39" t="str">
        <f aca="false">IF(D510="","",IFERROR(INDEX(Articles!$B$5:$B$304,MATCH(D510,Articles!$A$5:$A$304,0)),"Référence inconnue"))</f>
        <v>Film étirable 500 mm</v>
      </c>
      <c r="F510" s="38" t="s">
        <v>93</v>
      </c>
      <c r="G510" s="38"/>
      <c r="H510" s="38" t="n">
        <v>6</v>
      </c>
      <c r="I510" s="40" t="n">
        <f aca="false">IF(C510="","",IFERROR(INDEX(Listes!$B$3:$B$20,MATCH(C510,Listes!$A$3:$A$20,0)),""))</f>
        <v>-1</v>
      </c>
      <c r="J510" s="40" t="n">
        <f aca="false">IF(OR(H510="",I510=""),0,H510*I510)</f>
        <v>-6</v>
      </c>
      <c r="K510" s="38" t="s">
        <v>93</v>
      </c>
      <c r="L510" s="38" t="s">
        <v>121</v>
      </c>
      <c r="M510" s="41" t="str">
        <f aca="false">IF(D510="","",IF(E510="Référence inconnue","Référence inconnue",IF(I510="","Type inconnu",IF(AND(IFERROR(INDEX(Articles!$I$5:$I$304,MATCH(D510,Articles!$A$5:$A$304,0)),"Aucun")&lt;&gt;"Aucun",G510=""),"Lot manquant",IF(COUNTIF($N$2:$N$5000,N510)&gt;1,"Doublon ?","")))))</f>
        <v/>
      </c>
      <c r="N510" s="6" t="str">
        <f aca="false">IF(D510="","",B510&amp;"/"&amp;C510&amp;"/"&amp;D510&amp;"/"&amp;G510&amp;"/"&amp;H510&amp;"/"&amp;TEXT(A510,"0"))</f>
        <v>BS-2602-1389/Sortie/FS500//6/46065</v>
      </c>
    </row>
    <row r="511" customFormat="false" ht="15" hidden="false" customHeight="false" outlineLevel="0" collapsed="false">
      <c r="A511" s="37" t="n">
        <v>46065</v>
      </c>
      <c r="B511" s="38" t="s">
        <v>616</v>
      </c>
      <c r="C511" s="38" t="s">
        <v>113</v>
      </c>
      <c r="D511" s="38" t="s">
        <v>97</v>
      </c>
      <c r="E511" s="39" t="str">
        <f aca="false">IF(D511="","",IFERROR(INDEX(Articles!$B$5:$B$304,MATCH(D511,Articles!$A$5:$A$304,0)),"Référence inconnue"))</f>
        <v>Vis H M8x30 (boîte de 100)</v>
      </c>
      <c r="F511" s="38" t="s">
        <v>93</v>
      </c>
      <c r="G511" s="38"/>
      <c r="H511" s="38" t="n">
        <v>2</v>
      </c>
      <c r="I511" s="40" t="n">
        <f aca="false">IF(C511="","",IFERROR(INDEX(Listes!$B$3:$B$20,MATCH(C511,Listes!$A$3:$A$20,0)),""))</f>
        <v>-1</v>
      </c>
      <c r="J511" s="40" t="n">
        <f aca="false">IF(OR(H511="",I511=""),0,H511*I511)</f>
        <v>-2</v>
      </c>
      <c r="K511" s="38" t="s">
        <v>93</v>
      </c>
      <c r="L511" s="38" t="s">
        <v>114</v>
      </c>
      <c r="M511" s="41" t="str">
        <f aca="false">IF(D511="","",IF(E511="Référence inconnue","Référence inconnue",IF(I511="","Type inconnu",IF(AND(IFERROR(INDEX(Articles!$I$5:$I$304,MATCH(D511,Articles!$A$5:$A$304,0)),"Aucun")&lt;&gt;"Aucun",G511=""),"Lot manquant",IF(COUNTIF($N$2:$N$5000,N511)&gt;1,"Doublon ?","")))))</f>
        <v/>
      </c>
      <c r="N511" s="6" t="str">
        <f aca="false">IF(D511="","",B511&amp;"/"&amp;C511&amp;"/"&amp;D511&amp;"/"&amp;G511&amp;"/"&amp;H511&amp;"/"&amp;TEXT(A511,"0"))</f>
        <v>BS-2602-1390/Sortie/BO830//2/46065</v>
      </c>
    </row>
    <row r="512" customFormat="false" ht="15" hidden="false" customHeight="false" outlineLevel="0" collapsed="false">
      <c r="A512" s="37" t="n">
        <v>46066</v>
      </c>
      <c r="B512" s="38" t="s">
        <v>617</v>
      </c>
      <c r="C512" s="38" t="s">
        <v>113</v>
      </c>
      <c r="D512" s="38" t="s">
        <v>92</v>
      </c>
      <c r="E512" s="39" t="str">
        <f aca="false">IF(D512="","",IFERROR(INDEX(Articles!$B$5:$B$304,MATCH(D512,Articles!$A$5:$A$304,0)),"Référence inconnue"))</f>
        <v>Disque à tronçonner Ø125 mm</v>
      </c>
      <c r="F512" s="38" t="s">
        <v>111</v>
      </c>
      <c r="G512" s="38"/>
      <c r="H512" s="38" t="n">
        <v>2</v>
      </c>
      <c r="I512" s="40" t="n">
        <f aca="false">IF(C512="","",IFERROR(INDEX(Listes!$B$3:$B$20,MATCH(C512,Listes!$A$3:$A$20,0)),""))</f>
        <v>-1</v>
      </c>
      <c r="J512" s="40" t="n">
        <f aca="false">IF(OR(H512="",I512=""),0,H512*I512)</f>
        <v>-2</v>
      </c>
      <c r="K512" s="38" t="s">
        <v>111</v>
      </c>
      <c r="L512" s="38" t="s">
        <v>114</v>
      </c>
      <c r="M512" s="41" t="str">
        <f aca="false">IF(D512="","",IF(E512="Référence inconnue","Référence inconnue",IF(I512="","Type inconnu",IF(AND(IFERROR(INDEX(Articles!$I$5:$I$304,MATCH(D512,Articles!$A$5:$A$304,0)),"Aucun")&lt;&gt;"Aucun",G512=""),"Lot manquant",IF(COUNTIF($N$2:$N$5000,N512)&gt;1,"Doublon ?","")))))</f>
        <v/>
      </c>
      <c r="N512" s="6" t="str">
        <f aca="false">IF(D512="","",B512&amp;"/"&amp;C512&amp;"/"&amp;D512&amp;"/"&amp;G512&amp;"/"&amp;H512&amp;"/"&amp;TEXT(A512,"0"))</f>
        <v>BS-2602-1391/Sortie/DT125//2/46066</v>
      </c>
    </row>
    <row r="513" customFormat="false" ht="15" hidden="false" customHeight="false" outlineLevel="0" collapsed="false">
      <c r="A513" s="37" t="n">
        <v>46066</v>
      </c>
      <c r="B513" s="38" t="s">
        <v>618</v>
      </c>
      <c r="C513" s="38" t="s">
        <v>113</v>
      </c>
      <c r="D513" s="38" t="s">
        <v>96</v>
      </c>
      <c r="E513" s="39" t="str">
        <f aca="false">IF(D513="","",IFERROR(INDEX(Articles!$B$5:$B$304,MATCH(D513,Articles!$A$5:$A$304,0)),"Référence inconnue"))</f>
        <v>Film étirable 500 mm</v>
      </c>
      <c r="F513" s="38" t="s">
        <v>93</v>
      </c>
      <c r="G513" s="38"/>
      <c r="H513" s="38" t="n">
        <v>2</v>
      </c>
      <c r="I513" s="40" t="n">
        <f aca="false">IF(C513="","",IFERROR(INDEX(Listes!$B$3:$B$20,MATCH(C513,Listes!$A$3:$A$20,0)),""))</f>
        <v>-1</v>
      </c>
      <c r="J513" s="40" t="n">
        <f aca="false">IF(OR(H513="",I513=""),0,H513*I513)</f>
        <v>-2</v>
      </c>
      <c r="K513" s="38" t="s">
        <v>93</v>
      </c>
      <c r="L513" s="38" t="s">
        <v>121</v>
      </c>
      <c r="M513" s="41" t="str">
        <f aca="false">IF(D513="","",IF(E513="Référence inconnue","Référence inconnue",IF(I513="","Type inconnu",IF(AND(IFERROR(INDEX(Articles!$I$5:$I$304,MATCH(D513,Articles!$A$5:$A$304,0)),"Aucun")&lt;&gt;"Aucun",G513=""),"Lot manquant",IF(COUNTIF($N$2:$N$5000,N513)&gt;1,"Doublon ?","")))))</f>
        <v/>
      </c>
      <c r="N513" s="6" t="str">
        <f aca="false">IF(D513="","",B513&amp;"/"&amp;C513&amp;"/"&amp;D513&amp;"/"&amp;G513&amp;"/"&amp;H513&amp;"/"&amp;TEXT(A513,"0"))</f>
        <v>BS-2602-1392/Sortie/FS500//2/46066</v>
      </c>
    </row>
    <row r="514" customFormat="false" ht="15" hidden="false" customHeight="false" outlineLevel="0" collapsed="false">
      <c r="A514" s="37" t="n">
        <v>46066</v>
      </c>
      <c r="B514" s="38" t="s">
        <v>619</v>
      </c>
      <c r="C514" s="38" t="s">
        <v>113</v>
      </c>
      <c r="D514" s="38" t="s">
        <v>102</v>
      </c>
      <c r="E514" s="39" t="str">
        <f aca="false">IF(D514="","",IFERROR(INDEX(Articles!$B$5:$B$304,MATCH(D514,Articles!$A$5:$A$304,0)),"Référence inconnue"))</f>
        <v>Huile hydraulique HVLP 46 (bidon 20 L)</v>
      </c>
      <c r="F514" s="38" t="s">
        <v>93</v>
      </c>
      <c r="G514" s="38" t="s">
        <v>522</v>
      </c>
      <c r="H514" s="38" t="n">
        <v>1</v>
      </c>
      <c r="I514" s="40" t="n">
        <f aca="false">IF(C514="","",IFERROR(INDEX(Listes!$B$3:$B$20,MATCH(C514,Listes!$A$3:$A$20,0)),""))</f>
        <v>-1</v>
      </c>
      <c r="J514" s="40" t="n">
        <f aca="false">IF(OR(H514="",I514=""),0,H514*I514)</f>
        <v>-1</v>
      </c>
      <c r="K514" s="38" t="s">
        <v>93</v>
      </c>
      <c r="L514" s="38" t="s">
        <v>124</v>
      </c>
      <c r="M514" s="41" t="str">
        <f aca="false">IF(D514="","",IF(E514="Référence inconnue","Référence inconnue",IF(I514="","Type inconnu",IF(AND(IFERROR(INDEX(Articles!$I$5:$I$304,MATCH(D514,Articles!$A$5:$A$304,0)),"Aucun")&lt;&gt;"Aucun",G514=""),"Lot manquant",IF(COUNTIF($N$2:$N$5000,N514)&gt;1,"Doublon ?","")))))</f>
        <v/>
      </c>
      <c r="N514" s="6" t="str">
        <f aca="false">IF(D514="","",B514&amp;"/"&amp;C514&amp;"/"&amp;D514&amp;"/"&amp;G514&amp;"/"&amp;H514&amp;"/"&amp;TEXT(A514,"0"))</f>
        <v>BS-2602-1393/Sortie/HV46/HV-2601-06/1/46066</v>
      </c>
    </row>
    <row r="515" customFormat="false" ht="15" hidden="false" customHeight="false" outlineLevel="0" collapsed="false">
      <c r="A515" s="37" t="n">
        <v>46069</v>
      </c>
      <c r="B515" s="38" t="s">
        <v>620</v>
      </c>
      <c r="C515" s="38" t="s">
        <v>113</v>
      </c>
      <c r="D515" s="38" t="s">
        <v>92</v>
      </c>
      <c r="E515" s="39" t="str">
        <f aca="false">IF(D515="","",IFERROR(INDEX(Articles!$B$5:$B$304,MATCH(D515,Articles!$A$5:$A$304,0)),"Référence inconnue"))</f>
        <v>Disque à tronçonner Ø125 mm</v>
      </c>
      <c r="F515" s="38" t="s">
        <v>111</v>
      </c>
      <c r="G515" s="38"/>
      <c r="H515" s="38" t="n">
        <v>12</v>
      </c>
      <c r="I515" s="40" t="n">
        <f aca="false">IF(C515="","",IFERROR(INDEX(Listes!$B$3:$B$20,MATCH(C515,Listes!$A$3:$A$20,0)),""))</f>
        <v>-1</v>
      </c>
      <c r="J515" s="40" t="n">
        <f aca="false">IF(OR(H515="",I515=""),0,H515*I515)</f>
        <v>-12</v>
      </c>
      <c r="K515" s="38" t="s">
        <v>111</v>
      </c>
      <c r="L515" s="38" t="s">
        <v>114</v>
      </c>
      <c r="M515" s="41" t="str">
        <f aca="false">IF(D515="","",IF(E515="Référence inconnue","Référence inconnue",IF(I515="","Type inconnu",IF(AND(IFERROR(INDEX(Articles!$I$5:$I$304,MATCH(D515,Articles!$A$5:$A$304,0)),"Aucun")&lt;&gt;"Aucun",G515=""),"Lot manquant",IF(COUNTIF($N$2:$N$5000,N515)&gt;1,"Doublon ?","")))))</f>
        <v/>
      </c>
      <c r="N515" s="6" t="str">
        <f aca="false">IF(D515="","",B515&amp;"/"&amp;C515&amp;"/"&amp;D515&amp;"/"&amp;G515&amp;"/"&amp;H515&amp;"/"&amp;TEXT(A515,"0"))</f>
        <v>BS-2602-1394/Sortie/DT125//12/46069</v>
      </c>
    </row>
    <row r="516" customFormat="false" ht="15" hidden="false" customHeight="false" outlineLevel="0" collapsed="false">
      <c r="A516" s="37" t="n">
        <v>46069</v>
      </c>
      <c r="B516" s="38" t="s">
        <v>621</v>
      </c>
      <c r="C516" s="38" t="s">
        <v>113</v>
      </c>
      <c r="D516" s="38" t="s">
        <v>92</v>
      </c>
      <c r="E516" s="39" t="str">
        <f aca="false">IF(D516="","",IFERROR(INDEX(Articles!$B$5:$B$304,MATCH(D516,Articles!$A$5:$A$304,0)),"Référence inconnue"))</f>
        <v>Disque à tronçonner Ø125 mm</v>
      </c>
      <c r="F516" s="38" t="s">
        <v>111</v>
      </c>
      <c r="G516" s="38"/>
      <c r="H516" s="38" t="n">
        <v>9</v>
      </c>
      <c r="I516" s="40" t="n">
        <f aca="false">IF(C516="","",IFERROR(INDEX(Listes!$B$3:$B$20,MATCH(C516,Listes!$A$3:$A$20,0)),""))</f>
        <v>-1</v>
      </c>
      <c r="J516" s="40" t="n">
        <f aca="false">IF(OR(H516="",I516=""),0,H516*I516)</f>
        <v>-9</v>
      </c>
      <c r="K516" s="38" t="s">
        <v>111</v>
      </c>
      <c r="L516" s="38" t="s">
        <v>114</v>
      </c>
      <c r="M516" s="41" t="str">
        <f aca="false">IF(D516="","",IF(E516="Référence inconnue","Référence inconnue",IF(I516="","Type inconnu",IF(AND(IFERROR(INDEX(Articles!$I$5:$I$304,MATCH(D516,Articles!$A$5:$A$304,0)),"Aucun")&lt;&gt;"Aucun",G516=""),"Lot manquant",IF(COUNTIF($N$2:$N$5000,N516)&gt;1,"Doublon ?","")))))</f>
        <v/>
      </c>
      <c r="N516" s="6" t="str">
        <f aca="false">IF(D516="","",B516&amp;"/"&amp;C516&amp;"/"&amp;D516&amp;"/"&amp;G516&amp;"/"&amp;H516&amp;"/"&amp;TEXT(A516,"0"))</f>
        <v>BS-2602-1395/Sortie/DT125//9/46069</v>
      </c>
    </row>
    <row r="517" customFormat="false" ht="15" hidden="false" customHeight="false" outlineLevel="0" collapsed="false">
      <c r="A517" s="37" t="n">
        <v>46069</v>
      </c>
      <c r="B517" s="38" t="s">
        <v>622</v>
      </c>
      <c r="C517" s="38" t="s">
        <v>113</v>
      </c>
      <c r="D517" s="38" t="s">
        <v>95</v>
      </c>
      <c r="E517" s="39" t="str">
        <f aca="false">IF(D517="","",IFERROR(INDEX(Articles!$B$5:$B$304,MATCH(D517,Articles!$A$5:$A$304,0)),"Référence inconnue"))</f>
        <v>Gants de manutention taille 9</v>
      </c>
      <c r="F517" s="38" t="s">
        <v>93</v>
      </c>
      <c r="G517" s="38"/>
      <c r="H517" s="38" t="n">
        <v>5</v>
      </c>
      <c r="I517" s="40" t="n">
        <f aca="false">IF(C517="","",IFERROR(INDEX(Listes!$B$3:$B$20,MATCH(C517,Listes!$A$3:$A$20,0)),""))</f>
        <v>-1</v>
      </c>
      <c r="J517" s="40" t="n">
        <f aca="false">IF(OR(H517="",I517=""),0,H517*I517)</f>
        <v>-5</v>
      </c>
      <c r="K517" s="38" t="s">
        <v>93</v>
      </c>
      <c r="L517" s="38" t="s">
        <v>124</v>
      </c>
      <c r="M517" s="41" t="str">
        <f aca="false">IF(D517="","",IF(E517="Référence inconnue","Référence inconnue",IF(I517="","Type inconnu",IF(AND(IFERROR(INDEX(Articles!$I$5:$I$304,MATCH(D517,Articles!$A$5:$A$304,0)),"Aucun")&lt;&gt;"Aucun",G517=""),"Lot manquant",IF(COUNTIF($N$2:$N$5000,N517)&gt;1,"Doublon ?","")))))</f>
        <v/>
      </c>
      <c r="N517" s="6" t="str">
        <f aca="false">IF(D517="","",B517&amp;"/"&amp;C517&amp;"/"&amp;D517&amp;"/"&amp;G517&amp;"/"&amp;H517&amp;"/"&amp;TEXT(A517,"0"))</f>
        <v>BS-2602-1396/Sortie/GA09//5/46069</v>
      </c>
    </row>
    <row r="518" customFormat="false" ht="15" hidden="false" customHeight="false" outlineLevel="0" collapsed="false">
      <c r="A518" s="37" t="n">
        <v>46069</v>
      </c>
      <c r="B518" s="38" t="s">
        <v>623</v>
      </c>
      <c r="C518" s="38" t="s">
        <v>113</v>
      </c>
      <c r="D518" s="38" t="s">
        <v>96</v>
      </c>
      <c r="E518" s="39" t="str">
        <f aca="false">IF(D518="","",IFERROR(INDEX(Articles!$B$5:$B$304,MATCH(D518,Articles!$A$5:$A$304,0)),"Référence inconnue"))</f>
        <v>Film étirable 500 mm</v>
      </c>
      <c r="F518" s="38" t="s">
        <v>93</v>
      </c>
      <c r="G518" s="38"/>
      <c r="H518" s="38" t="n">
        <v>4</v>
      </c>
      <c r="I518" s="40" t="n">
        <f aca="false">IF(C518="","",IFERROR(INDEX(Listes!$B$3:$B$20,MATCH(C518,Listes!$A$3:$A$20,0)),""))</f>
        <v>-1</v>
      </c>
      <c r="J518" s="40" t="n">
        <f aca="false">IF(OR(H518="",I518=""),0,H518*I518)</f>
        <v>-4</v>
      </c>
      <c r="K518" s="38" t="s">
        <v>93</v>
      </c>
      <c r="L518" s="38" t="s">
        <v>121</v>
      </c>
      <c r="M518" s="41" t="str">
        <f aca="false">IF(D518="","",IF(E518="Référence inconnue","Référence inconnue",IF(I518="","Type inconnu",IF(AND(IFERROR(INDEX(Articles!$I$5:$I$304,MATCH(D518,Articles!$A$5:$A$304,0)),"Aucun")&lt;&gt;"Aucun",G518=""),"Lot manquant",IF(COUNTIF($N$2:$N$5000,N518)&gt;1,"Doublon ?","")))))</f>
        <v/>
      </c>
      <c r="N518" s="6" t="str">
        <f aca="false">IF(D518="","",B518&amp;"/"&amp;C518&amp;"/"&amp;D518&amp;"/"&amp;G518&amp;"/"&amp;H518&amp;"/"&amp;TEXT(A518,"0"))</f>
        <v>BS-2602-1397/Sortie/FS500//4/46069</v>
      </c>
    </row>
    <row r="519" customFormat="false" ht="15" hidden="false" customHeight="false" outlineLevel="0" collapsed="false">
      <c r="A519" s="37" t="n">
        <v>46069</v>
      </c>
      <c r="B519" s="38" t="s">
        <v>624</v>
      </c>
      <c r="C519" s="38" t="s">
        <v>113</v>
      </c>
      <c r="D519" s="38" t="s">
        <v>99</v>
      </c>
      <c r="E519" s="39" t="str">
        <f aca="false">IF(D519="","",IFERROR(INDEX(Articles!$B$5:$B$304,MATCH(D519,Articles!$A$5:$A$304,0)),"Référence inconnue"))</f>
        <v>Fil MIG Ø1 mm (bobine 15 kg)</v>
      </c>
      <c r="F519" s="38" t="s">
        <v>93</v>
      </c>
      <c r="G519" s="38" t="s">
        <v>416</v>
      </c>
      <c r="H519" s="38" t="n">
        <v>3</v>
      </c>
      <c r="I519" s="40" t="n">
        <f aca="false">IF(C519="","",IFERROR(INDEX(Listes!$B$3:$B$20,MATCH(C519,Listes!$A$3:$A$20,0)),""))</f>
        <v>-1</v>
      </c>
      <c r="J519" s="40" t="n">
        <f aca="false">IF(OR(H519="",I519=""),0,H519*I519)</f>
        <v>-3</v>
      </c>
      <c r="K519" s="38" t="s">
        <v>93</v>
      </c>
      <c r="L519" s="38" t="s">
        <v>114</v>
      </c>
      <c r="M519" s="41" t="str">
        <f aca="false">IF(D519="","",IF(E519="Référence inconnue","Référence inconnue",IF(I519="","Type inconnu",IF(AND(IFERROR(INDEX(Articles!$I$5:$I$304,MATCH(D519,Articles!$A$5:$A$304,0)),"Aucun")&lt;&gt;"Aucun",G519=""),"Lot manquant",IF(COUNTIF($N$2:$N$5000,N519)&gt;1,"Doublon ?","")))))</f>
        <v/>
      </c>
      <c r="N519" s="6" t="str">
        <f aca="false">IF(D519="","",B519&amp;"/"&amp;C519&amp;"/"&amp;D519&amp;"/"&amp;G519&amp;"/"&amp;H519&amp;"/"&amp;TEXT(A519,"0"))</f>
        <v>BS-2602-1398/Sortie/FIL10/FIL-2512-02/3/46069</v>
      </c>
    </row>
    <row r="520" customFormat="false" ht="15" hidden="false" customHeight="false" outlineLevel="0" collapsed="false">
      <c r="A520" s="37" t="n">
        <v>46070</v>
      </c>
      <c r="B520" s="38" t="s">
        <v>625</v>
      </c>
      <c r="C520" s="38" t="s">
        <v>140</v>
      </c>
      <c r="D520" s="38" t="s">
        <v>97</v>
      </c>
      <c r="E520" s="39" t="str">
        <f aca="false">IF(D520="","",IFERROR(INDEX(Articles!$B$5:$B$304,MATCH(D520,Articles!$A$5:$A$304,0)),"Référence inconnue"))</f>
        <v>Vis H M8x30 (boîte de 100)</v>
      </c>
      <c r="F520" s="38" t="s">
        <v>93</v>
      </c>
      <c r="G520" s="38"/>
      <c r="H520" s="38" t="n">
        <v>30</v>
      </c>
      <c r="I520" s="40" t="n">
        <f aca="false">IF(C520="","",IFERROR(INDEX(Listes!$B$3:$B$20,MATCH(C520,Listes!$A$3:$A$20,0)),""))</f>
        <v>1</v>
      </c>
      <c r="J520" s="40" t="n">
        <f aca="false">IF(OR(H520="",I520=""),0,H520*I520)</f>
        <v>30</v>
      </c>
      <c r="K520" s="38" t="s">
        <v>93</v>
      </c>
      <c r="L520" s="38" t="s">
        <v>626</v>
      </c>
      <c r="M520" s="41" t="str">
        <f aca="false">IF(D520="","",IF(E520="Référence inconnue","Référence inconnue",IF(I520="","Type inconnu",IF(AND(IFERROR(INDEX(Articles!$I$5:$I$304,MATCH(D520,Articles!$A$5:$A$304,0)),"Aucun")&lt;&gt;"Aucun",G520=""),"Lot manquant",IF(COUNTIF($N$2:$N$5000,N520)&gt;1,"Doublon ?","")))))</f>
        <v/>
      </c>
      <c r="N520" s="6" t="str">
        <f aca="false">IF(D520="","",B520&amp;"/"&amp;C520&amp;"/"&amp;D520&amp;"/"&amp;G520&amp;"/"&amp;H520&amp;"/"&amp;TEXT(A520,"0"))</f>
        <v>BR-2602-034/Réception/BO830//30/46070</v>
      </c>
    </row>
    <row r="521" customFormat="false" ht="15" hidden="false" customHeight="false" outlineLevel="0" collapsed="false">
      <c r="A521" s="37" t="n">
        <v>46070</v>
      </c>
      <c r="B521" s="38" t="s">
        <v>627</v>
      </c>
      <c r="C521" s="38" t="s">
        <v>107</v>
      </c>
      <c r="D521" s="38" t="s">
        <v>92</v>
      </c>
      <c r="E521" s="39" t="str">
        <f aca="false">IF(D521="","",IFERROR(INDEX(Articles!$B$5:$B$304,MATCH(D521,Articles!$A$5:$A$304,0)),"Référence inconnue"))</f>
        <v>Disque à tronçonner Ø125 mm</v>
      </c>
      <c r="F521" s="38" t="s">
        <v>93</v>
      </c>
      <c r="G521" s="38"/>
      <c r="H521" s="38" t="n">
        <v>20</v>
      </c>
      <c r="I521" s="40" t="n">
        <f aca="false">IF(C521="","",IFERROR(INDEX(Listes!$B$3:$B$20,MATCH(C521,Listes!$A$3:$A$20,0)),""))</f>
        <v>-1</v>
      </c>
      <c r="J521" s="40" t="n">
        <f aca="false">IF(OR(H521="",I521=""),0,H521*I521)</f>
        <v>-20</v>
      </c>
      <c r="K521" s="38" t="s">
        <v>93</v>
      </c>
      <c r="L521" s="38" t="s">
        <v>108</v>
      </c>
      <c r="M521" s="41" t="str">
        <f aca="false">IF(D521="","",IF(E521="Référence inconnue","Référence inconnue",IF(I521="","Type inconnu",IF(AND(IFERROR(INDEX(Articles!$I$5:$I$304,MATCH(D521,Articles!$A$5:$A$304,0)),"Aucun")&lt;&gt;"Aucun",G521=""),"Lot manquant",IF(COUNTIF($N$2:$N$5000,N521)&gt;1,"Doublon ?","")))))</f>
        <v/>
      </c>
      <c r="N521" s="6" t="str">
        <f aca="false">IF(D521="","",B521&amp;"/"&amp;C521&amp;"/"&amp;D521&amp;"/"&amp;G521&amp;"/"&amp;H521&amp;"/"&amp;TEXT(A521,"0"))</f>
        <v>TR-2602-038/Transfert sortant/DT125//20/46070</v>
      </c>
    </row>
    <row r="522" customFormat="false" ht="15" hidden="false" customHeight="false" outlineLevel="0" collapsed="false">
      <c r="A522" s="37" t="n">
        <v>46070</v>
      </c>
      <c r="B522" s="38" t="s">
        <v>627</v>
      </c>
      <c r="C522" s="38" t="s">
        <v>110</v>
      </c>
      <c r="D522" s="38" t="s">
        <v>92</v>
      </c>
      <c r="E522" s="39" t="str">
        <f aca="false">IF(D522="","",IFERROR(INDEX(Articles!$B$5:$B$304,MATCH(D522,Articles!$A$5:$A$304,0)),"Référence inconnue"))</f>
        <v>Disque à tronçonner Ø125 mm</v>
      </c>
      <c r="F522" s="38" t="s">
        <v>111</v>
      </c>
      <c r="G522" s="38"/>
      <c r="H522" s="38" t="n">
        <v>20</v>
      </c>
      <c r="I522" s="40" t="n">
        <f aca="false">IF(C522="","",IFERROR(INDEX(Listes!$B$3:$B$20,MATCH(C522,Listes!$A$3:$A$20,0)),""))</f>
        <v>1</v>
      </c>
      <c r="J522" s="40" t="n">
        <f aca="false">IF(OR(H522="",I522=""),0,H522*I522)</f>
        <v>20</v>
      </c>
      <c r="K522" s="38" t="s">
        <v>93</v>
      </c>
      <c r="L522" s="38" t="s">
        <v>108</v>
      </c>
      <c r="M522" s="41" t="str">
        <f aca="false">IF(D522="","",IF(E522="Référence inconnue","Référence inconnue",IF(I522="","Type inconnu",IF(AND(IFERROR(INDEX(Articles!$I$5:$I$304,MATCH(D522,Articles!$A$5:$A$304,0)),"Aucun")&lt;&gt;"Aucun",G522=""),"Lot manquant",IF(COUNTIF($N$2:$N$5000,N522)&gt;1,"Doublon ?","")))))</f>
        <v/>
      </c>
      <c r="N522" s="6" t="str">
        <f aca="false">IF(D522="","",B522&amp;"/"&amp;C522&amp;"/"&amp;D522&amp;"/"&amp;G522&amp;"/"&amp;H522&amp;"/"&amp;TEXT(A522,"0"))</f>
        <v>TR-2602-038/Transfert entrant/DT125//20/46070</v>
      </c>
    </row>
    <row r="523" customFormat="false" ht="15" hidden="false" customHeight="false" outlineLevel="0" collapsed="false">
      <c r="A523" s="37" t="n">
        <v>46070</v>
      </c>
      <c r="B523" s="38" t="s">
        <v>628</v>
      </c>
      <c r="C523" s="38" t="s">
        <v>113</v>
      </c>
      <c r="D523" s="38" t="s">
        <v>92</v>
      </c>
      <c r="E523" s="39" t="str">
        <f aca="false">IF(D523="","",IFERROR(INDEX(Articles!$B$5:$B$304,MATCH(D523,Articles!$A$5:$A$304,0)),"Référence inconnue"))</f>
        <v>Disque à tronçonner Ø125 mm</v>
      </c>
      <c r="F523" s="38" t="s">
        <v>111</v>
      </c>
      <c r="G523" s="38"/>
      <c r="H523" s="38" t="n">
        <v>5</v>
      </c>
      <c r="I523" s="40" t="n">
        <f aca="false">IF(C523="","",IFERROR(INDEX(Listes!$B$3:$B$20,MATCH(C523,Listes!$A$3:$A$20,0)),""))</f>
        <v>-1</v>
      </c>
      <c r="J523" s="40" t="n">
        <f aca="false">IF(OR(H523="",I523=""),0,H523*I523)</f>
        <v>-5</v>
      </c>
      <c r="K523" s="38" t="s">
        <v>111</v>
      </c>
      <c r="L523" s="38" t="s">
        <v>114</v>
      </c>
      <c r="M523" s="41" t="str">
        <f aca="false">IF(D523="","",IF(E523="Référence inconnue","Référence inconnue",IF(I523="","Type inconnu",IF(AND(IFERROR(INDEX(Articles!$I$5:$I$304,MATCH(D523,Articles!$A$5:$A$304,0)),"Aucun")&lt;&gt;"Aucun",G523=""),"Lot manquant",IF(COUNTIF($N$2:$N$5000,N523)&gt;1,"Doublon ?","")))))</f>
        <v/>
      </c>
      <c r="N523" s="6" t="str">
        <f aca="false">IF(D523="","",B523&amp;"/"&amp;C523&amp;"/"&amp;D523&amp;"/"&amp;G523&amp;"/"&amp;H523&amp;"/"&amp;TEXT(A523,"0"))</f>
        <v>BS-2602-1399/Sortie/DT125//5/46070</v>
      </c>
    </row>
    <row r="524" customFormat="false" ht="15" hidden="false" customHeight="false" outlineLevel="0" collapsed="false">
      <c r="A524" s="37" t="n">
        <v>46070</v>
      </c>
      <c r="B524" s="38" t="s">
        <v>629</v>
      </c>
      <c r="C524" s="38" t="s">
        <v>113</v>
      </c>
      <c r="D524" s="38" t="s">
        <v>95</v>
      </c>
      <c r="E524" s="39" t="str">
        <f aca="false">IF(D524="","",IFERROR(INDEX(Articles!$B$5:$B$304,MATCH(D524,Articles!$A$5:$A$304,0)),"Référence inconnue"))</f>
        <v>Gants de manutention taille 9</v>
      </c>
      <c r="F524" s="38" t="s">
        <v>93</v>
      </c>
      <c r="G524" s="38"/>
      <c r="H524" s="38" t="n">
        <v>4</v>
      </c>
      <c r="I524" s="40" t="n">
        <f aca="false">IF(C524="","",IFERROR(INDEX(Listes!$B$3:$B$20,MATCH(C524,Listes!$A$3:$A$20,0)),""))</f>
        <v>-1</v>
      </c>
      <c r="J524" s="40" t="n">
        <f aca="false">IF(OR(H524="",I524=""),0,H524*I524)</f>
        <v>-4</v>
      </c>
      <c r="K524" s="38" t="s">
        <v>93</v>
      </c>
      <c r="L524" s="38" t="s">
        <v>124</v>
      </c>
      <c r="M524" s="41" t="str">
        <f aca="false">IF(D524="","",IF(E524="Référence inconnue","Référence inconnue",IF(I524="","Type inconnu",IF(AND(IFERROR(INDEX(Articles!$I$5:$I$304,MATCH(D524,Articles!$A$5:$A$304,0)),"Aucun")&lt;&gt;"Aucun",G524=""),"Lot manquant",IF(COUNTIF($N$2:$N$5000,N524)&gt;1,"Doublon ?","")))))</f>
        <v/>
      </c>
      <c r="N524" s="6" t="str">
        <f aca="false">IF(D524="","",B524&amp;"/"&amp;C524&amp;"/"&amp;D524&amp;"/"&amp;G524&amp;"/"&amp;H524&amp;"/"&amp;TEXT(A524,"0"))</f>
        <v>BS-2602-1400/Sortie/GA09//4/46070</v>
      </c>
    </row>
    <row r="525" customFormat="false" ht="15" hidden="false" customHeight="false" outlineLevel="0" collapsed="false">
      <c r="A525" s="37" t="n">
        <v>46070</v>
      </c>
      <c r="B525" s="38" t="s">
        <v>630</v>
      </c>
      <c r="C525" s="38" t="s">
        <v>113</v>
      </c>
      <c r="D525" s="38" t="s">
        <v>96</v>
      </c>
      <c r="E525" s="39" t="str">
        <f aca="false">IF(D525="","",IFERROR(INDEX(Articles!$B$5:$B$304,MATCH(D525,Articles!$A$5:$A$304,0)),"Référence inconnue"))</f>
        <v>Film étirable 500 mm</v>
      </c>
      <c r="F525" s="38" t="s">
        <v>93</v>
      </c>
      <c r="G525" s="38"/>
      <c r="H525" s="38" t="n">
        <v>3</v>
      </c>
      <c r="I525" s="40" t="n">
        <f aca="false">IF(C525="","",IFERROR(INDEX(Listes!$B$3:$B$20,MATCH(C525,Listes!$A$3:$A$20,0)),""))</f>
        <v>-1</v>
      </c>
      <c r="J525" s="40" t="n">
        <f aca="false">IF(OR(H525="",I525=""),0,H525*I525)</f>
        <v>-3</v>
      </c>
      <c r="K525" s="38" t="s">
        <v>93</v>
      </c>
      <c r="L525" s="38" t="s">
        <v>121</v>
      </c>
      <c r="M525" s="41" t="str">
        <f aca="false">IF(D525="","",IF(E525="Référence inconnue","Référence inconnue",IF(I525="","Type inconnu",IF(AND(IFERROR(INDEX(Articles!$I$5:$I$304,MATCH(D525,Articles!$A$5:$A$304,0)),"Aucun")&lt;&gt;"Aucun",G525=""),"Lot manquant",IF(COUNTIF($N$2:$N$5000,N525)&gt;1,"Doublon ?","")))))</f>
        <v/>
      </c>
      <c r="N525" s="6" t="str">
        <f aca="false">IF(D525="","",B525&amp;"/"&amp;C525&amp;"/"&amp;D525&amp;"/"&amp;G525&amp;"/"&amp;H525&amp;"/"&amp;TEXT(A525,"0"))</f>
        <v>BS-2602-1401/Sortie/FS500//3/46070</v>
      </c>
    </row>
    <row r="526" customFormat="false" ht="15" hidden="false" customHeight="false" outlineLevel="0" collapsed="false">
      <c r="A526" s="37" t="n">
        <v>46070</v>
      </c>
      <c r="B526" s="38" t="s">
        <v>631</v>
      </c>
      <c r="C526" s="38" t="s">
        <v>113</v>
      </c>
      <c r="D526" s="38" t="s">
        <v>99</v>
      </c>
      <c r="E526" s="39" t="str">
        <f aca="false">IF(D526="","",IFERROR(INDEX(Articles!$B$5:$B$304,MATCH(D526,Articles!$A$5:$A$304,0)),"Référence inconnue"))</f>
        <v>Fil MIG Ø1 mm (bobine 15 kg)</v>
      </c>
      <c r="F526" s="38" t="s">
        <v>93</v>
      </c>
      <c r="G526" s="38" t="s">
        <v>416</v>
      </c>
      <c r="H526" s="38" t="n">
        <v>1</v>
      </c>
      <c r="I526" s="40" t="n">
        <f aca="false">IF(C526="","",IFERROR(INDEX(Listes!$B$3:$B$20,MATCH(C526,Listes!$A$3:$A$20,0)),""))</f>
        <v>-1</v>
      </c>
      <c r="J526" s="40" t="n">
        <f aca="false">IF(OR(H526="",I526=""),0,H526*I526)</f>
        <v>-1</v>
      </c>
      <c r="K526" s="38" t="s">
        <v>93</v>
      </c>
      <c r="L526" s="38" t="s">
        <v>114</v>
      </c>
      <c r="M526" s="41" t="str">
        <f aca="false">IF(D526="","",IF(E526="Référence inconnue","Référence inconnue",IF(I526="","Type inconnu",IF(AND(IFERROR(INDEX(Articles!$I$5:$I$304,MATCH(D526,Articles!$A$5:$A$304,0)),"Aucun")&lt;&gt;"Aucun",G526=""),"Lot manquant",IF(COUNTIF($N$2:$N$5000,N526)&gt;1,"Doublon ?","")))))</f>
        <v/>
      </c>
      <c r="N526" s="6" t="str">
        <f aca="false">IF(D526="","",B526&amp;"/"&amp;C526&amp;"/"&amp;D526&amp;"/"&amp;G526&amp;"/"&amp;H526&amp;"/"&amp;TEXT(A526,"0"))</f>
        <v>BS-2602-1402/Sortie/FIL10/FIL-2512-02/1/46070</v>
      </c>
    </row>
    <row r="527" customFormat="false" ht="15" hidden="false" customHeight="false" outlineLevel="0" collapsed="false">
      <c r="A527" s="37" t="n">
        <v>46071</v>
      </c>
      <c r="B527" s="38" t="s">
        <v>632</v>
      </c>
      <c r="C527" s="38" t="s">
        <v>113</v>
      </c>
      <c r="D527" s="38" t="s">
        <v>92</v>
      </c>
      <c r="E527" s="39" t="str">
        <f aca="false">IF(D527="","",IFERROR(INDEX(Articles!$B$5:$B$304,MATCH(D527,Articles!$A$5:$A$304,0)),"Référence inconnue"))</f>
        <v>Disque à tronçonner Ø125 mm</v>
      </c>
      <c r="F527" s="38" t="s">
        <v>111</v>
      </c>
      <c r="G527" s="38"/>
      <c r="H527" s="38" t="n">
        <v>2</v>
      </c>
      <c r="I527" s="40" t="n">
        <f aca="false">IF(C527="","",IFERROR(INDEX(Listes!$B$3:$B$20,MATCH(C527,Listes!$A$3:$A$20,0)),""))</f>
        <v>-1</v>
      </c>
      <c r="J527" s="40" t="n">
        <f aca="false">IF(OR(H527="",I527=""),0,H527*I527)</f>
        <v>-2</v>
      </c>
      <c r="K527" s="38" t="s">
        <v>111</v>
      </c>
      <c r="L527" s="38" t="s">
        <v>114</v>
      </c>
      <c r="M527" s="41" t="str">
        <f aca="false">IF(D527="","",IF(E527="Référence inconnue","Référence inconnue",IF(I527="","Type inconnu",IF(AND(IFERROR(INDEX(Articles!$I$5:$I$304,MATCH(D527,Articles!$A$5:$A$304,0)),"Aucun")&lt;&gt;"Aucun",G527=""),"Lot manquant",IF(COUNTIF($N$2:$N$5000,N527)&gt;1,"Doublon ?","")))))</f>
        <v/>
      </c>
      <c r="N527" s="6" t="str">
        <f aca="false">IF(D527="","",B527&amp;"/"&amp;C527&amp;"/"&amp;D527&amp;"/"&amp;G527&amp;"/"&amp;H527&amp;"/"&amp;TEXT(A527,"0"))</f>
        <v>BS-2602-1403/Sortie/DT125//2/46071</v>
      </c>
    </row>
    <row r="528" customFormat="false" ht="15" hidden="false" customHeight="false" outlineLevel="0" collapsed="false">
      <c r="A528" s="37" t="n">
        <v>46071</v>
      </c>
      <c r="B528" s="38" t="s">
        <v>633</v>
      </c>
      <c r="C528" s="38" t="s">
        <v>113</v>
      </c>
      <c r="D528" s="38" t="s">
        <v>92</v>
      </c>
      <c r="E528" s="39" t="str">
        <f aca="false">IF(D528="","",IFERROR(INDEX(Articles!$B$5:$B$304,MATCH(D528,Articles!$A$5:$A$304,0)),"Référence inconnue"))</f>
        <v>Disque à tronçonner Ø125 mm</v>
      </c>
      <c r="F528" s="38" t="s">
        <v>111</v>
      </c>
      <c r="G528" s="38"/>
      <c r="H528" s="38" t="n">
        <v>9</v>
      </c>
      <c r="I528" s="40" t="n">
        <f aca="false">IF(C528="","",IFERROR(INDEX(Listes!$B$3:$B$20,MATCH(C528,Listes!$A$3:$A$20,0)),""))</f>
        <v>-1</v>
      </c>
      <c r="J528" s="40" t="n">
        <f aca="false">IF(OR(H528="",I528=""),0,H528*I528)</f>
        <v>-9</v>
      </c>
      <c r="K528" s="38" t="s">
        <v>111</v>
      </c>
      <c r="L528" s="38" t="s">
        <v>114</v>
      </c>
      <c r="M528" s="41" t="str">
        <f aca="false">IF(D528="","",IF(E528="Référence inconnue","Référence inconnue",IF(I528="","Type inconnu",IF(AND(IFERROR(INDEX(Articles!$I$5:$I$304,MATCH(D528,Articles!$A$5:$A$304,0)),"Aucun")&lt;&gt;"Aucun",G528=""),"Lot manquant",IF(COUNTIF($N$2:$N$5000,N528)&gt;1,"Doublon ?","")))))</f>
        <v/>
      </c>
      <c r="N528" s="6" t="str">
        <f aca="false">IF(D528="","",B528&amp;"/"&amp;C528&amp;"/"&amp;D528&amp;"/"&amp;G528&amp;"/"&amp;H528&amp;"/"&amp;TEXT(A528,"0"))</f>
        <v>BS-2602-1404/Sortie/DT125//9/46071</v>
      </c>
    </row>
    <row r="529" customFormat="false" ht="15" hidden="false" customHeight="false" outlineLevel="0" collapsed="false">
      <c r="A529" s="37" t="n">
        <v>46071</v>
      </c>
      <c r="B529" s="38" t="s">
        <v>634</v>
      </c>
      <c r="C529" s="38" t="s">
        <v>113</v>
      </c>
      <c r="D529" s="38" t="s">
        <v>95</v>
      </c>
      <c r="E529" s="39" t="str">
        <f aca="false">IF(D529="","",IFERROR(INDEX(Articles!$B$5:$B$304,MATCH(D529,Articles!$A$5:$A$304,0)),"Référence inconnue"))</f>
        <v>Gants de manutention taille 9</v>
      </c>
      <c r="F529" s="38" t="s">
        <v>93</v>
      </c>
      <c r="G529" s="38"/>
      <c r="H529" s="38" t="n">
        <v>6</v>
      </c>
      <c r="I529" s="40" t="n">
        <f aca="false">IF(C529="","",IFERROR(INDEX(Listes!$B$3:$B$20,MATCH(C529,Listes!$A$3:$A$20,0)),""))</f>
        <v>-1</v>
      </c>
      <c r="J529" s="40" t="n">
        <f aca="false">IF(OR(H529="",I529=""),0,H529*I529)</f>
        <v>-6</v>
      </c>
      <c r="K529" s="38" t="s">
        <v>93</v>
      </c>
      <c r="L529" s="38" t="s">
        <v>114</v>
      </c>
      <c r="M529" s="41" t="str">
        <f aca="false">IF(D529="","",IF(E529="Référence inconnue","Référence inconnue",IF(I529="","Type inconnu",IF(AND(IFERROR(INDEX(Articles!$I$5:$I$304,MATCH(D529,Articles!$A$5:$A$304,0)),"Aucun")&lt;&gt;"Aucun",G529=""),"Lot manquant",IF(COUNTIF($N$2:$N$5000,N529)&gt;1,"Doublon ?","")))))</f>
        <v/>
      </c>
      <c r="N529" s="6" t="str">
        <f aca="false">IF(D529="","",B529&amp;"/"&amp;C529&amp;"/"&amp;D529&amp;"/"&amp;G529&amp;"/"&amp;H529&amp;"/"&amp;TEXT(A529,"0"))</f>
        <v>BS-2602-1405/Sortie/GA09//6/46071</v>
      </c>
    </row>
    <row r="530" customFormat="false" ht="15" hidden="false" customHeight="false" outlineLevel="0" collapsed="false">
      <c r="A530" s="37" t="n">
        <v>46071</v>
      </c>
      <c r="B530" s="38" t="s">
        <v>635</v>
      </c>
      <c r="C530" s="38" t="s">
        <v>113</v>
      </c>
      <c r="D530" s="38" t="s">
        <v>97</v>
      </c>
      <c r="E530" s="39" t="str">
        <f aca="false">IF(D530="","",IFERROR(INDEX(Articles!$B$5:$B$304,MATCH(D530,Articles!$A$5:$A$304,0)),"Référence inconnue"))</f>
        <v>Vis H M8x30 (boîte de 100)</v>
      </c>
      <c r="F530" s="38" t="s">
        <v>93</v>
      </c>
      <c r="G530" s="38"/>
      <c r="H530" s="38" t="n">
        <v>2</v>
      </c>
      <c r="I530" s="40" t="n">
        <f aca="false">IF(C530="","",IFERROR(INDEX(Listes!$B$3:$B$20,MATCH(C530,Listes!$A$3:$A$20,0)),""))</f>
        <v>-1</v>
      </c>
      <c r="J530" s="40" t="n">
        <f aca="false">IF(OR(H530="",I530=""),0,H530*I530)</f>
        <v>-2</v>
      </c>
      <c r="K530" s="38" t="s">
        <v>93</v>
      </c>
      <c r="L530" s="38" t="s">
        <v>114</v>
      </c>
      <c r="M530" s="41" t="str">
        <f aca="false">IF(D530="","",IF(E530="Référence inconnue","Référence inconnue",IF(I530="","Type inconnu",IF(AND(IFERROR(INDEX(Articles!$I$5:$I$304,MATCH(D530,Articles!$A$5:$A$304,0)),"Aucun")&lt;&gt;"Aucun",G530=""),"Lot manquant",IF(COUNTIF($N$2:$N$5000,N530)&gt;1,"Doublon ?","")))))</f>
        <v/>
      </c>
      <c r="N530" s="6" t="str">
        <f aca="false">IF(D530="","",B530&amp;"/"&amp;C530&amp;"/"&amp;D530&amp;"/"&amp;G530&amp;"/"&amp;H530&amp;"/"&amp;TEXT(A530,"0"))</f>
        <v>BS-2602-1406/Sortie/BO830//2/46071</v>
      </c>
    </row>
    <row r="531" customFormat="false" ht="15" hidden="false" customHeight="false" outlineLevel="0" collapsed="false">
      <c r="A531" s="37" t="n">
        <v>46071</v>
      </c>
      <c r="B531" s="38" t="s">
        <v>636</v>
      </c>
      <c r="C531" s="38" t="s">
        <v>113</v>
      </c>
      <c r="D531" s="38" t="s">
        <v>98</v>
      </c>
      <c r="E531" s="39" t="str">
        <f aca="false">IF(D531="","",IFERROR(INDEX(Articles!$B$5:$B$304,MATCH(D531,Articles!$A$5:$A$304,0)),"Référence inconnue"))</f>
        <v>Roulement 6204-2RS</v>
      </c>
      <c r="F531" s="38" t="s">
        <v>93</v>
      </c>
      <c r="G531" s="38"/>
      <c r="H531" s="38" t="n">
        <v>2</v>
      </c>
      <c r="I531" s="40" t="n">
        <f aca="false">IF(C531="","",IFERROR(INDEX(Listes!$B$3:$B$20,MATCH(C531,Listes!$A$3:$A$20,0)),""))</f>
        <v>-1</v>
      </c>
      <c r="J531" s="40" t="n">
        <f aca="false">IF(OR(H531="",I531=""),0,H531*I531)</f>
        <v>-2</v>
      </c>
      <c r="K531" s="38" t="s">
        <v>93</v>
      </c>
      <c r="L531" s="38" t="s">
        <v>124</v>
      </c>
      <c r="M531" s="41" t="str">
        <f aca="false">IF(D531="","",IF(E531="Référence inconnue","Référence inconnue",IF(I531="","Type inconnu",IF(AND(IFERROR(INDEX(Articles!$I$5:$I$304,MATCH(D531,Articles!$A$5:$A$304,0)),"Aucun")&lt;&gt;"Aucun",G531=""),"Lot manquant",IF(COUNTIF($N$2:$N$5000,N531)&gt;1,"Doublon ?","")))))</f>
        <v/>
      </c>
      <c r="N531" s="6" t="str">
        <f aca="false">IF(D531="","",B531&amp;"/"&amp;C531&amp;"/"&amp;D531&amp;"/"&amp;G531&amp;"/"&amp;H531&amp;"/"&amp;TEXT(A531,"0"))</f>
        <v>BS-2602-1407/Sortie/RL6204//2/46071</v>
      </c>
    </row>
    <row r="532" customFormat="false" ht="15" hidden="false" customHeight="false" outlineLevel="0" collapsed="false">
      <c r="A532" s="37" t="n">
        <v>46072</v>
      </c>
      <c r="B532" s="38" t="s">
        <v>637</v>
      </c>
      <c r="C532" s="38" t="s">
        <v>107</v>
      </c>
      <c r="D532" s="38" t="s">
        <v>92</v>
      </c>
      <c r="E532" s="39" t="str">
        <f aca="false">IF(D532="","",IFERROR(INDEX(Articles!$B$5:$B$304,MATCH(D532,Articles!$A$5:$A$304,0)),"Référence inconnue"))</f>
        <v>Disque à tronçonner Ø125 mm</v>
      </c>
      <c r="F532" s="38" t="s">
        <v>93</v>
      </c>
      <c r="G532" s="38"/>
      <c r="H532" s="38" t="n">
        <v>20</v>
      </c>
      <c r="I532" s="40" t="n">
        <f aca="false">IF(C532="","",IFERROR(INDEX(Listes!$B$3:$B$20,MATCH(C532,Listes!$A$3:$A$20,0)),""))</f>
        <v>-1</v>
      </c>
      <c r="J532" s="40" t="n">
        <f aca="false">IF(OR(H532="",I532=""),0,H532*I532)</f>
        <v>-20</v>
      </c>
      <c r="K532" s="38" t="s">
        <v>93</v>
      </c>
      <c r="L532" s="38" t="s">
        <v>108</v>
      </c>
      <c r="M532" s="41" t="str">
        <f aca="false">IF(D532="","",IF(E532="Référence inconnue","Référence inconnue",IF(I532="","Type inconnu",IF(AND(IFERROR(INDEX(Articles!$I$5:$I$304,MATCH(D532,Articles!$A$5:$A$304,0)),"Aucun")&lt;&gt;"Aucun",G532=""),"Lot manquant",IF(COUNTIF($N$2:$N$5000,N532)&gt;1,"Doublon ?","")))))</f>
        <v/>
      </c>
      <c r="N532" s="6" t="str">
        <f aca="false">IF(D532="","",B532&amp;"/"&amp;C532&amp;"/"&amp;D532&amp;"/"&amp;G532&amp;"/"&amp;H532&amp;"/"&amp;TEXT(A532,"0"))</f>
        <v>TR-2602-039/Transfert sortant/DT125//20/46072</v>
      </c>
    </row>
    <row r="533" customFormat="false" ht="15" hidden="false" customHeight="false" outlineLevel="0" collapsed="false">
      <c r="A533" s="37" t="n">
        <v>46072</v>
      </c>
      <c r="B533" s="38" t="s">
        <v>637</v>
      </c>
      <c r="C533" s="38" t="s">
        <v>110</v>
      </c>
      <c r="D533" s="38" t="s">
        <v>92</v>
      </c>
      <c r="E533" s="39" t="str">
        <f aca="false">IF(D533="","",IFERROR(INDEX(Articles!$B$5:$B$304,MATCH(D533,Articles!$A$5:$A$304,0)),"Référence inconnue"))</f>
        <v>Disque à tronçonner Ø125 mm</v>
      </c>
      <c r="F533" s="38" t="s">
        <v>111</v>
      </c>
      <c r="G533" s="38"/>
      <c r="H533" s="38" t="n">
        <v>20</v>
      </c>
      <c r="I533" s="40" t="n">
        <f aca="false">IF(C533="","",IFERROR(INDEX(Listes!$B$3:$B$20,MATCH(C533,Listes!$A$3:$A$20,0)),""))</f>
        <v>1</v>
      </c>
      <c r="J533" s="40" t="n">
        <f aca="false">IF(OR(H533="",I533=""),0,H533*I533)</f>
        <v>20</v>
      </c>
      <c r="K533" s="38" t="s">
        <v>93</v>
      </c>
      <c r="L533" s="38" t="s">
        <v>108</v>
      </c>
      <c r="M533" s="41" t="str">
        <f aca="false">IF(D533="","",IF(E533="Référence inconnue","Référence inconnue",IF(I533="","Type inconnu",IF(AND(IFERROR(INDEX(Articles!$I$5:$I$304,MATCH(D533,Articles!$A$5:$A$304,0)),"Aucun")&lt;&gt;"Aucun",G533=""),"Lot manquant",IF(COUNTIF($N$2:$N$5000,N533)&gt;1,"Doublon ?","")))))</f>
        <v/>
      </c>
      <c r="N533" s="6" t="str">
        <f aca="false">IF(D533="","",B533&amp;"/"&amp;C533&amp;"/"&amp;D533&amp;"/"&amp;G533&amp;"/"&amp;H533&amp;"/"&amp;TEXT(A533,"0"))</f>
        <v>TR-2602-039/Transfert entrant/DT125//20/46072</v>
      </c>
    </row>
    <row r="534" customFormat="false" ht="15" hidden="false" customHeight="false" outlineLevel="0" collapsed="false">
      <c r="A534" s="37" t="n">
        <v>46072</v>
      </c>
      <c r="B534" s="38" t="s">
        <v>638</v>
      </c>
      <c r="C534" s="38" t="s">
        <v>113</v>
      </c>
      <c r="D534" s="38" t="s">
        <v>92</v>
      </c>
      <c r="E534" s="39" t="str">
        <f aca="false">IF(D534="","",IFERROR(INDEX(Articles!$B$5:$B$304,MATCH(D534,Articles!$A$5:$A$304,0)),"Référence inconnue"))</f>
        <v>Disque à tronçonner Ø125 mm</v>
      </c>
      <c r="F534" s="38" t="s">
        <v>111</v>
      </c>
      <c r="G534" s="38"/>
      <c r="H534" s="38" t="n">
        <v>6</v>
      </c>
      <c r="I534" s="40" t="n">
        <f aca="false">IF(C534="","",IFERROR(INDEX(Listes!$B$3:$B$20,MATCH(C534,Listes!$A$3:$A$20,0)),""))</f>
        <v>-1</v>
      </c>
      <c r="J534" s="40" t="n">
        <f aca="false">IF(OR(H534="",I534=""),0,H534*I534)</f>
        <v>-6</v>
      </c>
      <c r="K534" s="38" t="s">
        <v>111</v>
      </c>
      <c r="L534" s="38" t="s">
        <v>114</v>
      </c>
      <c r="M534" s="41" t="str">
        <f aca="false">IF(D534="","",IF(E534="Référence inconnue","Référence inconnue",IF(I534="","Type inconnu",IF(AND(IFERROR(INDEX(Articles!$I$5:$I$304,MATCH(D534,Articles!$A$5:$A$304,0)),"Aucun")&lt;&gt;"Aucun",G534=""),"Lot manquant",IF(COUNTIF($N$2:$N$5000,N534)&gt;1,"Doublon ?","")))))</f>
        <v/>
      </c>
      <c r="N534" s="6" t="str">
        <f aca="false">IF(D534="","",B534&amp;"/"&amp;C534&amp;"/"&amp;D534&amp;"/"&amp;G534&amp;"/"&amp;H534&amp;"/"&amp;TEXT(A534,"0"))</f>
        <v>BS-2602-1408/Sortie/DT125//6/46072</v>
      </c>
    </row>
    <row r="535" customFormat="false" ht="15" hidden="false" customHeight="false" outlineLevel="0" collapsed="false">
      <c r="A535" s="37" t="n">
        <v>46072</v>
      </c>
      <c r="B535" s="38" t="s">
        <v>639</v>
      </c>
      <c r="C535" s="38" t="s">
        <v>113</v>
      </c>
      <c r="D535" s="38" t="s">
        <v>92</v>
      </c>
      <c r="E535" s="39" t="str">
        <f aca="false">IF(D535="","",IFERROR(INDEX(Articles!$B$5:$B$304,MATCH(D535,Articles!$A$5:$A$304,0)),"Référence inconnue"))</f>
        <v>Disque à tronçonner Ø125 mm</v>
      </c>
      <c r="F535" s="38" t="s">
        <v>111</v>
      </c>
      <c r="G535" s="38"/>
      <c r="H535" s="38" t="n">
        <v>9</v>
      </c>
      <c r="I535" s="40" t="n">
        <f aca="false">IF(C535="","",IFERROR(INDEX(Listes!$B$3:$B$20,MATCH(C535,Listes!$A$3:$A$20,0)),""))</f>
        <v>-1</v>
      </c>
      <c r="J535" s="40" t="n">
        <f aca="false">IF(OR(H535="",I535=""),0,H535*I535)</f>
        <v>-9</v>
      </c>
      <c r="K535" s="38" t="s">
        <v>111</v>
      </c>
      <c r="L535" s="38" t="s">
        <v>114</v>
      </c>
      <c r="M535" s="41" t="str">
        <f aca="false">IF(D535="","",IF(E535="Référence inconnue","Référence inconnue",IF(I535="","Type inconnu",IF(AND(IFERROR(INDEX(Articles!$I$5:$I$304,MATCH(D535,Articles!$A$5:$A$304,0)),"Aucun")&lt;&gt;"Aucun",G535=""),"Lot manquant",IF(COUNTIF($N$2:$N$5000,N535)&gt;1,"Doublon ?","")))))</f>
        <v/>
      </c>
      <c r="N535" s="6" t="str">
        <f aca="false">IF(D535="","",B535&amp;"/"&amp;C535&amp;"/"&amp;D535&amp;"/"&amp;G535&amp;"/"&amp;H535&amp;"/"&amp;TEXT(A535,"0"))</f>
        <v>BS-2602-1409/Sortie/DT125//9/46072</v>
      </c>
    </row>
    <row r="536" customFormat="false" ht="15" hidden="false" customHeight="false" outlineLevel="0" collapsed="false">
      <c r="A536" s="37" t="n">
        <v>46072</v>
      </c>
      <c r="B536" s="38" t="s">
        <v>640</v>
      </c>
      <c r="C536" s="38" t="s">
        <v>113</v>
      </c>
      <c r="D536" s="38" t="s">
        <v>92</v>
      </c>
      <c r="E536" s="39" t="str">
        <f aca="false">IF(D536="","",IFERROR(INDEX(Articles!$B$5:$B$304,MATCH(D536,Articles!$A$5:$A$304,0)),"Référence inconnue"))</f>
        <v>Disque à tronçonner Ø125 mm</v>
      </c>
      <c r="F536" s="38" t="s">
        <v>111</v>
      </c>
      <c r="G536" s="38"/>
      <c r="H536" s="38" t="n">
        <v>6</v>
      </c>
      <c r="I536" s="40" t="n">
        <f aca="false">IF(C536="","",IFERROR(INDEX(Listes!$B$3:$B$20,MATCH(C536,Listes!$A$3:$A$20,0)),""))</f>
        <v>-1</v>
      </c>
      <c r="J536" s="40" t="n">
        <f aca="false">IF(OR(H536="",I536=""),0,H536*I536)</f>
        <v>-6</v>
      </c>
      <c r="K536" s="38" t="s">
        <v>111</v>
      </c>
      <c r="L536" s="38" t="s">
        <v>114</v>
      </c>
      <c r="M536" s="41" t="str">
        <f aca="false">IF(D536="","",IF(E536="Référence inconnue","Référence inconnue",IF(I536="","Type inconnu",IF(AND(IFERROR(INDEX(Articles!$I$5:$I$304,MATCH(D536,Articles!$A$5:$A$304,0)),"Aucun")&lt;&gt;"Aucun",G536=""),"Lot manquant",IF(COUNTIF($N$2:$N$5000,N536)&gt;1,"Doublon ?","")))))</f>
        <v/>
      </c>
      <c r="N536" s="6" t="str">
        <f aca="false">IF(D536="","",B536&amp;"/"&amp;C536&amp;"/"&amp;D536&amp;"/"&amp;G536&amp;"/"&amp;H536&amp;"/"&amp;TEXT(A536,"0"))</f>
        <v>BS-2602-1410/Sortie/DT125//6/46072</v>
      </c>
    </row>
    <row r="537" customFormat="false" ht="15" hidden="false" customHeight="false" outlineLevel="0" collapsed="false">
      <c r="A537" s="37" t="n">
        <v>46072</v>
      </c>
      <c r="B537" s="38" t="s">
        <v>641</v>
      </c>
      <c r="C537" s="38" t="s">
        <v>113</v>
      </c>
      <c r="D537" s="38" t="s">
        <v>96</v>
      </c>
      <c r="E537" s="39" t="str">
        <f aca="false">IF(D537="","",IFERROR(INDEX(Articles!$B$5:$B$304,MATCH(D537,Articles!$A$5:$A$304,0)),"Référence inconnue"))</f>
        <v>Film étirable 500 mm</v>
      </c>
      <c r="F537" s="38" t="s">
        <v>93</v>
      </c>
      <c r="G537" s="38"/>
      <c r="H537" s="38" t="n">
        <v>3</v>
      </c>
      <c r="I537" s="40" t="n">
        <f aca="false">IF(C537="","",IFERROR(INDEX(Listes!$B$3:$B$20,MATCH(C537,Listes!$A$3:$A$20,0)),""))</f>
        <v>-1</v>
      </c>
      <c r="J537" s="40" t="n">
        <f aca="false">IF(OR(H537="",I537=""),0,H537*I537)</f>
        <v>-3</v>
      </c>
      <c r="K537" s="38" t="s">
        <v>93</v>
      </c>
      <c r="L537" s="38" t="s">
        <v>121</v>
      </c>
      <c r="M537" s="41" t="str">
        <f aca="false">IF(D537="","",IF(E537="Référence inconnue","Référence inconnue",IF(I537="","Type inconnu",IF(AND(IFERROR(INDEX(Articles!$I$5:$I$304,MATCH(D537,Articles!$A$5:$A$304,0)),"Aucun")&lt;&gt;"Aucun",G537=""),"Lot manquant",IF(COUNTIF($N$2:$N$5000,N537)&gt;1,"Doublon ?","")))))</f>
        <v/>
      </c>
      <c r="N537" s="6" t="str">
        <f aca="false">IF(D537="","",B537&amp;"/"&amp;C537&amp;"/"&amp;D537&amp;"/"&amp;G537&amp;"/"&amp;H537&amp;"/"&amp;TEXT(A537,"0"))</f>
        <v>BS-2602-1411/Sortie/FS500//3/46072</v>
      </c>
    </row>
    <row r="538" customFormat="false" ht="15" hidden="false" customHeight="false" outlineLevel="0" collapsed="false">
      <c r="A538" s="37" t="n">
        <v>46072</v>
      </c>
      <c r="B538" s="38" t="s">
        <v>642</v>
      </c>
      <c r="C538" s="38" t="s">
        <v>113</v>
      </c>
      <c r="D538" s="38" t="s">
        <v>98</v>
      </c>
      <c r="E538" s="39" t="str">
        <f aca="false">IF(D538="","",IFERROR(INDEX(Articles!$B$5:$B$304,MATCH(D538,Articles!$A$5:$A$304,0)),"Référence inconnue"))</f>
        <v>Roulement 6204-2RS</v>
      </c>
      <c r="F538" s="38" t="s">
        <v>93</v>
      </c>
      <c r="G538" s="38"/>
      <c r="H538" s="38" t="n">
        <v>2</v>
      </c>
      <c r="I538" s="40" t="n">
        <f aca="false">IF(C538="","",IFERROR(INDEX(Listes!$B$3:$B$20,MATCH(C538,Listes!$A$3:$A$20,0)),""))</f>
        <v>-1</v>
      </c>
      <c r="J538" s="40" t="n">
        <f aca="false">IF(OR(H538="",I538=""),0,H538*I538)</f>
        <v>-2</v>
      </c>
      <c r="K538" s="38" t="s">
        <v>93</v>
      </c>
      <c r="L538" s="38" t="s">
        <v>124</v>
      </c>
      <c r="M538" s="41" t="str">
        <f aca="false">IF(D538="","",IF(E538="Référence inconnue","Référence inconnue",IF(I538="","Type inconnu",IF(AND(IFERROR(INDEX(Articles!$I$5:$I$304,MATCH(D538,Articles!$A$5:$A$304,0)),"Aucun")&lt;&gt;"Aucun",G538=""),"Lot manquant",IF(COUNTIF($N$2:$N$5000,N538)&gt;1,"Doublon ?","")))))</f>
        <v/>
      </c>
      <c r="N538" s="6" t="str">
        <f aca="false">IF(D538="","",B538&amp;"/"&amp;C538&amp;"/"&amp;D538&amp;"/"&amp;G538&amp;"/"&amp;H538&amp;"/"&amp;TEXT(A538,"0"))</f>
        <v>BS-2602-1412/Sortie/RL6204//2/46072</v>
      </c>
    </row>
    <row r="539" customFormat="false" ht="15" hidden="false" customHeight="false" outlineLevel="0" collapsed="false">
      <c r="A539" s="37" t="n">
        <v>46073</v>
      </c>
      <c r="B539" s="38" t="s">
        <v>643</v>
      </c>
      <c r="C539" s="38" t="s">
        <v>140</v>
      </c>
      <c r="D539" s="38" t="s">
        <v>99</v>
      </c>
      <c r="E539" s="39" t="str">
        <f aca="false">IF(D539="","",IFERROR(INDEX(Articles!$B$5:$B$304,MATCH(D539,Articles!$A$5:$A$304,0)),"Référence inconnue"))</f>
        <v>Fil MIG Ø1 mm (bobine 15 kg)</v>
      </c>
      <c r="F539" s="38" t="s">
        <v>93</v>
      </c>
      <c r="G539" s="38" t="s">
        <v>644</v>
      </c>
      <c r="H539" s="38" t="n">
        <v>5</v>
      </c>
      <c r="I539" s="40" t="n">
        <f aca="false">IF(C539="","",IFERROR(INDEX(Listes!$B$3:$B$20,MATCH(C539,Listes!$A$3:$A$20,0)),""))</f>
        <v>1</v>
      </c>
      <c r="J539" s="40" t="n">
        <f aca="false">IF(OR(H539="",I539=""),0,H539*I539)</f>
        <v>5</v>
      </c>
      <c r="K539" s="38" t="s">
        <v>93</v>
      </c>
      <c r="L539" s="38" t="s">
        <v>645</v>
      </c>
      <c r="M539" s="41" t="str">
        <f aca="false">IF(D539="","",IF(E539="Référence inconnue","Référence inconnue",IF(I539="","Type inconnu",IF(AND(IFERROR(INDEX(Articles!$I$5:$I$304,MATCH(D539,Articles!$A$5:$A$304,0)),"Aucun")&lt;&gt;"Aucun",G539=""),"Lot manquant",IF(COUNTIF($N$2:$N$5000,N539)&gt;1,"Doublon ?","")))))</f>
        <v/>
      </c>
      <c r="N539" s="6" t="str">
        <f aca="false">IF(D539="","",B539&amp;"/"&amp;C539&amp;"/"&amp;D539&amp;"/"&amp;G539&amp;"/"&amp;H539&amp;"/"&amp;TEXT(A539,"0"))</f>
        <v>BR-2602-035/Réception/FIL10/FIL-2602-03/5/46073</v>
      </c>
    </row>
    <row r="540" customFormat="false" ht="15" hidden="false" customHeight="false" outlineLevel="0" collapsed="false">
      <c r="A540" s="37" t="n">
        <v>46073</v>
      </c>
      <c r="B540" s="38" t="s">
        <v>646</v>
      </c>
      <c r="C540" s="38" t="s">
        <v>113</v>
      </c>
      <c r="D540" s="38" t="s">
        <v>92</v>
      </c>
      <c r="E540" s="39" t="str">
        <f aca="false">IF(D540="","",IFERROR(INDEX(Articles!$B$5:$B$304,MATCH(D540,Articles!$A$5:$A$304,0)),"Référence inconnue"))</f>
        <v>Disque à tronçonner Ø125 mm</v>
      </c>
      <c r="F540" s="38" t="s">
        <v>111</v>
      </c>
      <c r="G540" s="38"/>
      <c r="H540" s="38" t="n">
        <v>7</v>
      </c>
      <c r="I540" s="40" t="n">
        <f aca="false">IF(C540="","",IFERROR(INDEX(Listes!$B$3:$B$20,MATCH(C540,Listes!$A$3:$A$20,0)),""))</f>
        <v>-1</v>
      </c>
      <c r="J540" s="40" t="n">
        <f aca="false">IF(OR(H540="",I540=""),0,H540*I540)</f>
        <v>-7</v>
      </c>
      <c r="K540" s="38" t="s">
        <v>111</v>
      </c>
      <c r="L540" s="38" t="s">
        <v>114</v>
      </c>
      <c r="M540" s="41" t="str">
        <f aca="false">IF(D540="","",IF(E540="Référence inconnue","Référence inconnue",IF(I540="","Type inconnu",IF(AND(IFERROR(INDEX(Articles!$I$5:$I$304,MATCH(D540,Articles!$A$5:$A$304,0)),"Aucun")&lt;&gt;"Aucun",G540=""),"Lot manquant",IF(COUNTIF($N$2:$N$5000,N540)&gt;1,"Doublon ?","")))))</f>
        <v/>
      </c>
      <c r="N540" s="6" t="str">
        <f aca="false">IF(D540="","",B540&amp;"/"&amp;C540&amp;"/"&amp;D540&amp;"/"&amp;G540&amp;"/"&amp;H540&amp;"/"&amp;TEXT(A540,"0"))</f>
        <v>BS-2602-1413/Sortie/DT125//7/46073</v>
      </c>
    </row>
    <row r="541" customFormat="false" ht="15" hidden="false" customHeight="false" outlineLevel="0" collapsed="false">
      <c r="A541" s="37" t="n">
        <v>46073</v>
      </c>
      <c r="B541" s="38" t="s">
        <v>647</v>
      </c>
      <c r="C541" s="38" t="s">
        <v>113</v>
      </c>
      <c r="D541" s="38" t="s">
        <v>92</v>
      </c>
      <c r="E541" s="39" t="str">
        <f aca="false">IF(D541="","",IFERROR(INDEX(Articles!$B$5:$B$304,MATCH(D541,Articles!$A$5:$A$304,0)),"Référence inconnue"))</f>
        <v>Disque à tronçonner Ø125 mm</v>
      </c>
      <c r="F541" s="38" t="s">
        <v>111</v>
      </c>
      <c r="G541" s="38"/>
      <c r="H541" s="38" t="n">
        <v>5</v>
      </c>
      <c r="I541" s="40" t="n">
        <f aca="false">IF(C541="","",IFERROR(INDEX(Listes!$B$3:$B$20,MATCH(C541,Listes!$A$3:$A$20,0)),""))</f>
        <v>-1</v>
      </c>
      <c r="J541" s="40" t="n">
        <f aca="false">IF(OR(H541="",I541=""),0,H541*I541)</f>
        <v>-5</v>
      </c>
      <c r="K541" s="38" t="s">
        <v>111</v>
      </c>
      <c r="L541" s="38" t="s">
        <v>114</v>
      </c>
      <c r="M541" s="41" t="str">
        <f aca="false">IF(D541="","",IF(E541="Référence inconnue","Référence inconnue",IF(I541="","Type inconnu",IF(AND(IFERROR(INDEX(Articles!$I$5:$I$304,MATCH(D541,Articles!$A$5:$A$304,0)),"Aucun")&lt;&gt;"Aucun",G541=""),"Lot manquant",IF(COUNTIF($N$2:$N$5000,N541)&gt;1,"Doublon ?","")))))</f>
        <v/>
      </c>
      <c r="N541" s="6" t="str">
        <f aca="false">IF(D541="","",B541&amp;"/"&amp;C541&amp;"/"&amp;D541&amp;"/"&amp;G541&amp;"/"&amp;H541&amp;"/"&amp;TEXT(A541,"0"))</f>
        <v>BS-2602-1414/Sortie/DT125//5/46073</v>
      </c>
    </row>
    <row r="542" customFormat="false" ht="15" hidden="false" customHeight="false" outlineLevel="0" collapsed="false">
      <c r="A542" s="37" t="n">
        <v>46073</v>
      </c>
      <c r="B542" s="38" t="s">
        <v>648</v>
      </c>
      <c r="C542" s="38" t="s">
        <v>113</v>
      </c>
      <c r="D542" s="38" t="s">
        <v>92</v>
      </c>
      <c r="E542" s="39" t="str">
        <f aca="false">IF(D542="","",IFERROR(INDEX(Articles!$B$5:$B$304,MATCH(D542,Articles!$A$5:$A$304,0)),"Référence inconnue"))</f>
        <v>Disque à tronçonner Ø125 mm</v>
      </c>
      <c r="F542" s="38" t="s">
        <v>111</v>
      </c>
      <c r="G542" s="38"/>
      <c r="H542" s="38" t="n">
        <v>5</v>
      </c>
      <c r="I542" s="40" t="n">
        <f aca="false">IF(C542="","",IFERROR(INDEX(Listes!$B$3:$B$20,MATCH(C542,Listes!$A$3:$A$20,0)),""))</f>
        <v>-1</v>
      </c>
      <c r="J542" s="40" t="n">
        <f aca="false">IF(OR(H542="",I542=""),0,H542*I542)</f>
        <v>-5</v>
      </c>
      <c r="K542" s="38" t="s">
        <v>111</v>
      </c>
      <c r="L542" s="38" t="s">
        <v>114</v>
      </c>
      <c r="M542" s="41" t="str">
        <f aca="false">IF(D542="","",IF(E542="Référence inconnue","Référence inconnue",IF(I542="","Type inconnu",IF(AND(IFERROR(INDEX(Articles!$I$5:$I$304,MATCH(D542,Articles!$A$5:$A$304,0)),"Aucun")&lt;&gt;"Aucun",G542=""),"Lot manquant",IF(COUNTIF($N$2:$N$5000,N542)&gt;1,"Doublon ?","")))))</f>
        <v/>
      </c>
      <c r="N542" s="6" t="str">
        <f aca="false">IF(D542="","",B542&amp;"/"&amp;C542&amp;"/"&amp;D542&amp;"/"&amp;G542&amp;"/"&amp;H542&amp;"/"&amp;TEXT(A542,"0"))</f>
        <v>BS-2602-1415/Sortie/DT125//5/46073</v>
      </c>
    </row>
    <row r="543" customFormat="false" ht="15" hidden="false" customHeight="false" outlineLevel="0" collapsed="false">
      <c r="A543" s="37" t="n">
        <v>46073</v>
      </c>
      <c r="B543" s="38" t="s">
        <v>649</v>
      </c>
      <c r="C543" s="38" t="s">
        <v>113</v>
      </c>
      <c r="D543" s="38" t="s">
        <v>95</v>
      </c>
      <c r="E543" s="39" t="str">
        <f aca="false">IF(D543="","",IFERROR(INDEX(Articles!$B$5:$B$304,MATCH(D543,Articles!$A$5:$A$304,0)),"Référence inconnue"))</f>
        <v>Gants de manutention taille 9</v>
      </c>
      <c r="F543" s="38" t="s">
        <v>93</v>
      </c>
      <c r="G543" s="38"/>
      <c r="H543" s="38" t="n">
        <v>6</v>
      </c>
      <c r="I543" s="40" t="n">
        <f aca="false">IF(C543="","",IFERROR(INDEX(Listes!$B$3:$B$20,MATCH(C543,Listes!$A$3:$A$20,0)),""))</f>
        <v>-1</v>
      </c>
      <c r="J543" s="40" t="n">
        <f aca="false">IF(OR(H543="",I543=""),0,H543*I543)</f>
        <v>-6</v>
      </c>
      <c r="K543" s="38" t="s">
        <v>93</v>
      </c>
      <c r="L543" s="38" t="s">
        <v>114</v>
      </c>
      <c r="M543" s="41" t="str">
        <f aca="false">IF(D543="","",IF(E543="Référence inconnue","Référence inconnue",IF(I543="","Type inconnu",IF(AND(IFERROR(INDEX(Articles!$I$5:$I$304,MATCH(D543,Articles!$A$5:$A$304,0)),"Aucun")&lt;&gt;"Aucun",G543=""),"Lot manquant",IF(COUNTIF($N$2:$N$5000,N543)&gt;1,"Doublon ?","")))))</f>
        <v/>
      </c>
      <c r="N543" s="6" t="str">
        <f aca="false">IF(D543="","",B543&amp;"/"&amp;C543&amp;"/"&amp;D543&amp;"/"&amp;G543&amp;"/"&amp;H543&amp;"/"&amp;TEXT(A543,"0"))</f>
        <v>BS-2602-1416/Sortie/GA09//6/46073</v>
      </c>
    </row>
    <row r="544" customFormat="false" ht="15" hidden="false" customHeight="false" outlineLevel="0" collapsed="false">
      <c r="A544" s="37" t="n">
        <v>46073</v>
      </c>
      <c r="B544" s="38" t="s">
        <v>650</v>
      </c>
      <c r="C544" s="38" t="s">
        <v>113</v>
      </c>
      <c r="D544" s="38" t="s">
        <v>96</v>
      </c>
      <c r="E544" s="39" t="str">
        <f aca="false">IF(D544="","",IFERROR(INDEX(Articles!$B$5:$B$304,MATCH(D544,Articles!$A$5:$A$304,0)),"Référence inconnue"))</f>
        <v>Film étirable 500 mm</v>
      </c>
      <c r="F544" s="38" t="s">
        <v>93</v>
      </c>
      <c r="G544" s="38"/>
      <c r="H544" s="38" t="n">
        <v>3</v>
      </c>
      <c r="I544" s="40" t="n">
        <f aca="false">IF(C544="","",IFERROR(INDEX(Listes!$B$3:$B$20,MATCH(C544,Listes!$A$3:$A$20,0)),""))</f>
        <v>-1</v>
      </c>
      <c r="J544" s="40" t="n">
        <f aca="false">IF(OR(H544="",I544=""),0,H544*I544)</f>
        <v>-3</v>
      </c>
      <c r="K544" s="38" t="s">
        <v>93</v>
      </c>
      <c r="L544" s="38" t="s">
        <v>121</v>
      </c>
      <c r="M544" s="41" t="str">
        <f aca="false">IF(D544="","",IF(E544="Référence inconnue","Référence inconnue",IF(I544="","Type inconnu",IF(AND(IFERROR(INDEX(Articles!$I$5:$I$304,MATCH(D544,Articles!$A$5:$A$304,0)),"Aucun")&lt;&gt;"Aucun",G544=""),"Lot manquant",IF(COUNTIF($N$2:$N$5000,N544)&gt;1,"Doublon ?","")))))</f>
        <v/>
      </c>
      <c r="N544" s="6" t="str">
        <f aca="false">IF(D544="","",B544&amp;"/"&amp;C544&amp;"/"&amp;D544&amp;"/"&amp;G544&amp;"/"&amp;H544&amp;"/"&amp;TEXT(A544,"0"))</f>
        <v>BS-2602-1417/Sortie/FS500//3/46073</v>
      </c>
    </row>
    <row r="545" customFormat="false" ht="15" hidden="false" customHeight="false" outlineLevel="0" collapsed="false">
      <c r="A545" s="37" t="n">
        <v>46076</v>
      </c>
      <c r="B545" s="38" t="s">
        <v>651</v>
      </c>
      <c r="C545" s="38" t="s">
        <v>140</v>
      </c>
      <c r="D545" s="38" t="s">
        <v>92</v>
      </c>
      <c r="E545" s="39" t="str">
        <f aca="false">IF(D545="","",IFERROR(INDEX(Articles!$B$5:$B$304,MATCH(D545,Articles!$A$5:$A$304,0)),"Référence inconnue"))</f>
        <v>Disque à tronçonner Ø125 mm</v>
      </c>
      <c r="F545" s="38" t="s">
        <v>93</v>
      </c>
      <c r="G545" s="38"/>
      <c r="H545" s="38" t="n">
        <v>140</v>
      </c>
      <c r="I545" s="40" t="n">
        <f aca="false">IF(C545="","",IFERROR(INDEX(Listes!$B$3:$B$20,MATCH(C545,Listes!$A$3:$A$20,0)),""))</f>
        <v>1</v>
      </c>
      <c r="J545" s="40" t="n">
        <f aca="false">IF(OR(H545="",I545=""),0,H545*I545)</f>
        <v>140</v>
      </c>
      <c r="K545" s="38" t="s">
        <v>93</v>
      </c>
      <c r="L545" s="38" t="s">
        <v>652</v>
      </c>
      <c r="M545" s="41" t="str">
        <f aca="false">IF(D545="","",IF(E545="Référence inconnue","Référence inconnue",IF(I545="","Type inconnu",IF(AND(IFERROR(INDEX(Articles!$I$5:$I$304,MATCH(D545,Articles!$A$5:$A$304,0)),"Aucun")&lt;&gt;"Aucun",G545=""),"Lot manquant",IF(COUNTIF($N$2:$N$5000,N545)&gt;1,"Doublon ?","")))))</f>
        <v/>
      </c>
      <c r="N545" s="6" t="str">
        <f aca="false">IF(D545="","",B545&amp;"/"&amp;C545&amp;"/"&amp;D545&amp;"/"&amp;G545&amp;"/"&amp;H545&amp;"/"&amp;TEXT(A545,"0"))</f>
        <v>BR-2602-036/Réception/DT125//140/46076</v>
      </c>
    </row>
    <row r="546" customFormat="false" ht="15" hidden="false" customHeight="false" outlineLevel="0" collapsed="false">
      <c r="A546" s="37" t="n">
        <v>46076</v>
      </c>
      <c r="B546" s="38" t="s">
        <v>653</v>
      </c>
      <c r="C546" s="38" t="s">
        <v>107</v>
      </c>
      <c r="D546" s="38" t="s">
        <v>92</v>
      </c>
      <c r="E546" s="39" t="str">
        <f aca="false">IF(D546="","",IFERROR(INDEX(Articles!$B$5:$B$304,MATCH(D546,Articles!$A$5:$A$304,0)),"Référence inconnue"))</f>
        <v>Disque à tronçonner Ø125 mm</v>
      </c>
      <c r="F546" s="38" t="s">
        <v>93</v>
      </c>
      <c r="G546" s="38"/>
      <c r="H546" s="38" t="n">
        <v>20</v>
      </c>
      <c r="I546" s="40" t="n">
        <f aca="false">IF(C546="","",IFERROR(INDEX(Listes!$B$3:$B$20,MATCH(C546,Listes!$A$3:$A$20,0)),""))</f>
        <v>-1</v>
      </c>
      <c r="J546" s="40" t="n">
        <f aca="false">IF(OR(H546="",I546=""),0,H546*I546)</f>
        <v>-20</v>
      </c>
      <c r="K546" s="38" t="s">
        <v>93</v>
      </c>
      <c r="L546" s="38" t="s">
        <v>108</v>
      </c>
      <c r="M546" s="41" t="str">
        <f aca="false">IF(D546="","",IF(E546="Référence inconnue","Référence inconnue",IF(I546="","Type inconnu",IF(AND(IFERROR(INDEX(Articles!$I$5:$I$304,MATCH(D546,Articles!$A$5:$A$304,0)),"Aucun")&lt;&gt;"Aucun",G546=""),"Lot manquant",IF(COUNTIF($N$2:$N$5000,N546)&gt;1,"Doublon ?","")))))</f>
        <v/>
      </c>
      <c r="N546" s="6" t="str">
        <f aca="false">IF(D546="","",B546&amp;"/"&amp;C546&amp;"/"&amp;D546&amp;"/"&amp;G546&amp;"/"&amp;H546&amp;"/"&amp;TEXT(A546,"0"))</f>
        <v>TR-2602-040/Transfert sortant/DT125//20/46076</v>
      </c>
    </row>
    <row r="547" customFormat="false" ht="15" hidden="false" customHeight="false" outlineLevel="0" collapsed="false">
      <c r="A547" s="37" t="n">
        <v>46076</v>
      </c>
      <c r="B547" s="38" t="s">
        <v>654</v>
      </c>
      <c r="C547" s="38" t="s">
        <v>107</v>
      </c>
      <c r="D547" s="38" t="s">
        <v>92</v>
      </c>
      <c r="E547" s="39" t="str">
        <f aca="false">IF(D547="","",IFERROR(INDEX(Articles!$B$5:$B$304,MATCH(D547,Articles!$A$5:$A$304,0)),"Référence inconnue"))</f>
        <v>Disque à tronçonner Ø125 mm</v>
      </c>
      <c r="F547" s="38" t="s">
        <v>93</v>
      </c>
      <c r="G547" s="38"/>
      <c r="H547" s="38" t="n">
        <v>20</v>
      </c>
      <c r="I547" s="40" t="n">
        <f aca="false">IF(C547="","",IFERROR(INDEX(Listes!$B$3:$B$20,MATCH(C547,Listes!$A$3:$A$20,0)),""))</f>
        <v>-1</v>
      </c>
      <c r="J547" s="40" t="n">
        <f aca="false">IF(OR(H547="",I547=""),0,H547*I547)</f>
        <v>-20</v>
      </c>
      <c r="K547" s="38" t="s">
        <v>93</v>
      </c>
      <c r="L547" s="38" t="s">
        <v>108</v>
      </c>
      <c r="M547" s="41" t="str">
        <f aca="false">IF(D547="","",IF(E547="Référence inconnue","Référence inconnue",IF(I547="","Type inconnu",IF(AND(IFERROR(INDEX(Articles!$I$5:$I$304,MATCH(D547,Articles!$A$5:$A$304,0)),"Aucun")&lt;&gt;"Aucun",G547=""),"Lot manquant",IF(COUNTIF($N$2:$N$5000,N547)&gt;1,"Doublon ?","")))))</f>
        <v/>
      </c>
      <c r="N547" s="6" t="str">
        <f aca="false">IF(D547="","",B547&amp;"/"&amp;C547&amp;"/"&amp;D547&amp;"/"&amp;G547&amp;"/"&amp;H547&amp;"/"&amp;TEXT(A547,"0"))</f>
        <v>TR-2602-041/Transfert sortant/DT125//20/46076</v>
      </c>
    </row>
    <row r="548" customFormat="false" ht="15" hidden="false" customHeight="false" outlineLevel="0" collapsed="false">
      <c r="A548" s="37" t="n">
        <v>46076</v>
      </c>
      <c r="B548" s="38" t="s">
        <v>653</v>
      </c>
      <c r="C548" s="38" t="s">
        <v>110</v>
      </c>
      <c r="D548" s="38" t="s">
        <v>92</v>
      </c>
      <c r="E548" s="39" t="str">
        <f aca="false">IF(D548="","",IFERROR(INDEX(Articles!$B$5:$B$304,MATCH(D548,Articles!$A$5:$A$304,0)),"Référence inconnue"))</f>
        <v>Disque à tronçonner Ø125 mm</v>
      </c>
      <c r="F548" s="38" t="s">
        <v>111</v>
      </c>
      <c r="G548" s="38"/>
      <c r="H548" s="38" t="n">
        <v>20</v>
      </c>
      <c r="I548" s="40" t="n">
        <f aca="false">IF(C548="","",IFERROR(INDEX(Listes!$B$3:$B$20,MATCH(C548,Listes!$A$3:$A$20,0)),""))</f>
        <v>1</v>
      </c>
      <c r="J548" s="40" t="n">
        <f aca="false">IF(OR(H548="",I548=""),0,H548*I548)</f>
        <v>20</v>
      </c>
      <c r="K548" s="38" t="s">
        <v>93</v>
      </c>
      <c r="L548" s="38" t="s">
        <v>108</v>
      </c>
      <c r="M548" s="41" t="str">
        <f aca="false">IF(D548="","",IF(E548="Référence inconnue","Référence inconnue",IF(I548="","Type inconnu",IF(AND(IFERROR(INDEX(Articles!$I$5:$I$304,MATCH(D548,Articles!$A$5:$A$304,0)),"Aucun")&lt;&gt;"Aucun",G548=""),"Lot manquant",IF(COUNTIF($N$2:$N$5000,N548)&gt;1,"Doublon ?","")))))</f>
        <v/>
      </c>
      <c r="N548" s="6" t="str">
        <f aca="false">IF(D548="","",B548&amp;"/"&amp;C548&amp;"/"&amp;D548&amp;"/"&amp;G548&amp;"/"&amp;H548&amp;"/"&amp;TEXT(A548,"0"))</f>
        <v>TR-2602-040/Transfert entrant/DT125//20/46076</v>
      </c>
    </row>
    <row r="549" customFormat="false" ht="15" hidden="false" customHeight="false" outlineLevel="0" collapsed="false">
      <c r="A549" s="37" t="n">
        <v>46076</v>
      </c>
      <c r="B549" s="38" t="s">
        <v>654</v>
      </c>
      <c r="C549" s="38" t="s">
        <v>110</v>
      </c>
      <c r="D549" s="38" t="s">
        <v>92</v>
      </c>
      <c r="E549" s="39" t="str">
        <f aca="false">IF(D549="","",IFERROR(INDEX(Articles!$B$5:$B$304,MATCH(D549,Articles!$A$5:$A$304,0)),"Référence inconnue"))</f>
        <v>Disque à tronçonner Ø125 mm</v>
      </c>
      <c r="F549" s="38" t="s">
        <v>111</v>
      </c>
      <c r="G549" s="38"/>
      <c r="H549" s="38" t="n">
        <v>20</v>
      </c>
      <c r="I549" s="40" t="n">
        <f aca="false">IF(C549="","",IFERROR(INDEX(Listes!$B$3:$B$20,MATCH(C549,Listes!$A$3:$A$20,0)),""))</f>
        <v>1</v>
      </c>
      <c r="J549" s="40" t="n">
        <f aca="false">IF(OR(H549="",I549=""),0,H549*I549)</f>
        <v>20</v>
      </c>
      <c r="K549" s="38" t="s">
        <v>93</v>
      </c>
      <c r="L549" s="38" t="s">
        <v>108</v>
      </c>
      <c r="M549" s="41" t="str">
        <f aca="false">IF(D549="","",IF(E549="Référence inconnue","Référence inconnue",IF(I549="","Type inconnu",IF(AND(IFERROR(INDEX(Articles!$I$5:$I$304,MATCH(D549,Articles!$A$5:$A$304,0)),"Aucun")&lt;&gt;"Aucun",G549=""),"Lot manquant",IF(COUNTIF($N$2:$N$5000,N549)&gt;1,"Doublon ?","")))))</f>
        <v/>
      </c>
      <c r="N549" s="6" t="str">
        <f aca="false">IF(D549="","",B549&amp;"/"&amp;C549&amp;"/"&amp;D549&amp;"/"&amp;G549&amp;"/"&amp;H549&amp;"/"&amp;TEXT(A549,"0"))</f>
        <v>TR-2602-041/Transfert entrant/DT125//20/46076</v>
      </c>
    </row>
    <row r="550" customFormat="false" ht="15" hidden="false" customHeight="false" outlineLevel="0" collapsed="false">
      <c r="A550" s="37" t="n">
        <v>46076</v>
      </c>
      <c r="B550" s="38" t="s">
        <v>655</v>
      </c>
      <c r="C550" s="38" t="s">
        <v>113</v>
      </c>
      <c r="D550" s="38" t="s">
        <v>95</v>
      </c>
      <c r="E550" s="39" t="str">
        <f aca="false">IF(D550="","",IFERROR(INDEX(Articles!$B$5:$B$304,MATCH(D550,Articles!$A$5:$A$304,0)),"Référence inconnue"))</f>
        <v>Gants de manutention taille 9</v>
      </c>
      <c r="F550" s="38" t="s">
        <v>93</v>
      </c>
      <c r="G550" s="38"/>
      <c r="H550" s="38" t="n">
        <v>8</v>
      </c>
      <c r="I550" s="40" t="n">
        <f aca="false">IF(C550="","",IFERROR(INDEX(Listes!$B$3:$B$20,MATCH(C550,Listes!$A$3:$A$20,0)),""))</f>
        <v>-1</v>
      </c>
      <c r="J550" s="40" t="n">
        <f aca="false">IF(OR(H550="",I550=""),0,H550*I550)</f>
        <v>-8</v>
      </c>
      <c r="K550" s="38" t="s">
        <v>93</v>
      </c>
      <c r="L550" s="38" t="s">
        <v>114</v>
      </c>
      <c r="M550" s="41" t="str">
        <f aca="false">IF(D550="","",IF(E550="Référence inconnue","Référence inconnue",IF(I550="","Type inconnu",IF(AND(IFERROR(INDEX(Articles!$I$5:$I$304,MATCH(D550,Articles!$A$5:$A$304,0)),"Aucun")&lt;&gt;"Aucun",G550=""),"Lot manquant",IF(COUNTIF($N$2:$N$5000,N550)&gt;1,"Doublon ?","")))))</f>
        <v/>
      </c>
      <c r="N550" s="6" t="str">
        <f aca="false">IF(D550="","",B550&amp;"/"&amp;C550&amp;"/"&amp;D550&amp;"/"&amp;G550&amp;"/"&amp;H550&amp;"/"&amp;TEXT(A550,"0"))</f>
        <v>BS-2602-1418/Sortie/GA09//8/46076</v>
      </c>
    </row>
    <row r="551" customFormat="false" ht="15" hidden="false" customHeight="false" outlineLevel="0" collapsed="false">
      <c r="A551" s="37" t="n">
        <v>46077</v>
      </c>
      <c r="B551" s="38" t="s">
        <v>656</v>
      </c>
      <c r="C551" s="38" t="s">
        <v>113</v>
      </c>
      <c r="D551" s="38" t="s">
        <v>92</v>
      </c>
      <c r="E551" s="39" t="str">
        <f aca="false">IF(D551="","",IFERROR(INDEX(Articles!$B$5:$B$304,MATCH(D551,Articles!$A$5:$A$304,0)),"Référence inconnue"))</f>
        <v>Disque à tronçonner Ø125 mm</v>
      </c>
      <c r="F551" s="38" t="s">
        <v>111</v>
      </c>
      <c r="G551" s="38"/>
      <c r="H551" s="38" t="n">
        <v>5</v>
      </c>
      <c r="I551" s="40" t="n">
        <f aca="false">IF(C551="","",IFERROR(INDEX(Listes!$B$3:$B$20,MATCH(C551,Listes!$A$3:$A$20,0)),""))</f>
        <v>-1</v>
      </c>
      <c r="J551" s="40" t="n">
        <f aca="false">IF(OR(H551="",I551=""),0,H551*I551)</f>
        <v>-5</v>
      </c>
      <c r="K551" s="38" t="s">
        <v>111</v>
      </c>
      <c r="L551" s="38" t="s">
        <v>114</v>
      </c>
      <c r="M551" s="41" t="str">
        <f aca="false">IF(D551="","",IF(E551="Référence inconnue","Référence inconnue",IF(I551="","Type inconnu",IF(AND(IFERROR(INDEX(Articles!$I$5:$I$304,MATCH(D551,Articles!$A$5:$A$304,0)),"Aucun")&lt;&gt;"Aucun",G551=""),"Lot manquant",IF(COUNTIF($N$2:$N$5000,N551)&gt;1,"Doublon ?","")))))</f>
        <v/>
      </c>
      <c r="N551" s="6" t="str">
        <f aca="false">IF(D551="","",B551&amp;"/"&amp;C551&amp;"/"&amp;D551&amp;"/"&amp;G551&amp;"/"&amp;H551&amp;"/"&amp;TEXT(A551,"0"))</f>
        <v>BS-2602-1419/Sortie/DT125//5/46077</v>
      </c>
    </row>
    <row r="552" customFormat="false" ht="15" hidden="false" customHeight="false" outlineLevel="0" collapsed="false">
      <c r="A552" s="37" t="n">
        <v>46077</v>
      </c>
      <c r="B552" s="38" t="s">
        <v>657</v>
      </c>
      <c r="C552" s="38" t="s">
        <v>113</v>
      </c>
      <c r="D552" s="38" t="s">
        <v>92</v>
      </c>
      <c r="E552" s="39" t="str">
        <f aca="false">IF(D552="","",IFERROR(INDEX(Articles!$B$5:$B$304,MATCH(D552,Articles!$A$5:$A$304,0)),"Référence inconnue"))</f>
        <v>Disque à tronçonner Ø125 mm</v>
      </c>
      <c r="F552" s="38" t="s">
        <v>111</v>
      </c>
      <c r="G552" s="38"/>
      <c r="H552" s="38" t="n">
        <v>6</v>
      </c>
      <c r="I552" s="40" t="n">
        <f aca="false">IF(C552="","",IFERROR(INDEX(Listes!$B$3:$B$20,MATCH(C552,Listes!$A$3:$A$20,0)),""))</f>
        <v>-1</v>
      </c>
      <c r="J552" s="40" t="n">
        <f aca="false">IF(OR(H552="",I552=""),0,H552*I552)</f>
        <v>-6</v>
      </c>
      <c r="K552" s="38" t="s">
        <v>111</v>
      </c>
      <c r="L552" s="38" t="s">
        <v>114</v>
      </c>
      <c r="M552" s="41" t="str">
        <f aca="false">IF(D552="","",IF(E552="Référence inconnue","Référence inconnue",IF(I552="","Type inconnu",IF(AND(IFERROR(INDEX(Articles!$I$5:$I$304,MATCH(D552,Articles!$A$5:$A$304,0)),"Aucun")&lt;&gt;"Aucun",G552=""),"Lot manquant",IF(COUNTIF($N$2:$N$5000,N552)&gt;1,"Doublon ?","")))))</f>
        <v/>
      </c>
      <c r="N552" s="6" t="str">
        <f aca="false">IF(D552="","",B552&amp;"/"&amp;C552&amp;"/"&amp;D552&amp;"/"&amp;G552&amp;"/"&amp;H552&amp;"/"&amp;TEXT(A552,"0"))</f>
        <v>BS-2602-1420/Sortie/DT125//6/46077</v>
      </c>
    </row>
    <row r="553" customFormat="false" ht="15" hidden="false" customHeight="false" outlineLevel="0" collapsed="false">
      <c r="A553" s="37" t="n">
        <v>46077</v>
      </c>
      <c r="B553" s="38" t="s">
        <v>658</v>
      </c>
      <c r="C553" s="38" t="s">
        <v>113</v>
      </c>
      <c r="D553" s="38" t="s">
        <v>95</v>
      </c>
      <c r="E553" s="39" t="str">
        <f aca="false">IF(D553="","",IFERROR(INDEX(Articles!$B$5:$B$304,MATCH(D553,Articles!$A$5:$A$304,0)),"Référence inconnue"))</f>
        <v>Gants de manutention taille 9</v>
      </c>
      <c r="F553" s="38" t="s">
        <v>93</v>
      </c>
      <c r="G553" s="38"/>
      <c r="H553" s="38" t="n">
        <v>5</v>
      </c>
      <c r="I553" s="40" t="n">
        <f aca="false">IF(C553="","",IFERROR(INDEX(Listes!$B$3:$B$20,MATCH(C553,Listes!$A$3:$A$20,0)),""))</f>
        <v>-1</v>
      </c>
      <c r="J553" s="40" t="n">
        <f aca="false">IF(OR(H553="",I553=""),0,H553*I553)</f>
        <v>-5</v>
      </c>
      <c r="K553" s="38" t="s">
        <v>93</v>
      </c>
      <c r="L553" s="38" t="s">
        <v>114</v>
      </c>
      <c r="M553" s="41" t="str">
        <f aca="false">IF(D553="","",IF(E553="Référence inconnue","Référence inconnue",IF(I553="","Type inconnu",IF(AND(IFERROR(INDEX(Articles!$I$5:$I$304,MATCH(D553,Articles!$A$5:$A$304,0)),"Aucun")&lt;&gt;"Aucun",G553=""),"Lot manquant",IF(COUNTIF($N$2:$N$5000,N553)&gt;1,"Doublon ?","")))))</f>
        <v/>
      </c>
      <c r="N553" s="6" t="str">
        <f aca="false">IF(D553="","",B553&amp;"/"&amp;C553&amp;"/"&amp;D553&amp;"/"&amp;G553&amp;"/"&amp;H553&amp;"/"&amp;TEXT(A553,"0"))</f>
        <v>BS-2602-1421/Sortie/GA09//5/46077</v>
      </c>
    </row>
    <row r="554" customFormat="false" ht="15" hidden="false" customHeight="false" outlineLevel="0" collapsed="false">
      <c r="A554" s="37" t="n">
        <v>46078</v>
      </c>
      <c r="B554" s="38" t="s">
        <v>659</v>
      </c>
      <c r="C554" s="38" t="s">
        <v>113</v>
      </c>
      <c r="D554" s="38" t="s">
        <v>92</v>
      </c>
      <c r="E554" s="39" t="str">
        <f aca="false">IF(D554="","",IFERROR(INDEX(Articles!$B$5:$B$304,MATCH(D554,Articles!$A$5:$A$304,0)),"Référence inconnue"))</f>
        <v>Disque à tronçonner Ø125 mm</v>
      </c>
      <c r="F554" s="38" t="s">
        <v>111</v>
      </c>
      <c r="G554" s="38"/>
      <c r="H554" s="38" t="n">
        <v>9</v>
      </c>
      <c r="I554" s="40" t="n">
        <f aca="false">IF(C554="","",IFERROR(INDEX(Listes!$B$3:$B$20,MATCH(C554,Listes!$A$3:$A$20,0)),""))</f>
        <v>-1</v>
      </c>
      <c r="J554" s="40" t="n">
        <f aca="false">IF(OR(H554="",I554=""),0,H554*I554)</f>
        <v>-9</v>
      </c>
      <c r="K554" s="38" t="s">
        <v>111</v>
      </c>
      <c r="L554" s="38" t="s">
        <v>114</v>
      </c>
      <c r="M554" s="41" t="str">
        <f aca="false">IF(D554="","",IF(E554="Référence inconnue","Référence inconnue",IF(I554="","Type inconnu",IF(AND(IFERROR(INDEX(Articles!$I$5:$I$304,MATCH(D554,Articles!$A$5:$A$304,0)),"Aucun")&lt;&gt;"Aucun",G554=""),"Lot manquant",IF(COUNTIF($N$2:$N$5000,N554)&gt;1,"Doublon ?","")))))</f>
        <v/>
      </c>
      <c r="N554" s="6" t="str">
        <f aca="false">IF(D554="","",B554&amp;"/"&amp;C554&amp;"/"&amp;D554&amp;"/"&amp;G554&amp;"/"&amp;H554&amp;"/"&amp;TEXT(A554,"0"))</f>
        <v>BS-2602-1422/Sortie/DT125//9/46078</v>
      </c>
    </row>
    <row r="555" customFormat="false" ht="15" hidden="false" customHeight="false" outlineLevel="0" collapsed="false">
      <c r="A555" s="37" t="n">
        <v>46078</v>
      </c>
      <c r="B555" s="38" t="s">
        <v>660</v>
      </c>
      <c r="C555" s="38" t="s">
        <v>113</v>
      </c>
      <c r="D555" s="38" t="s">
        <v>95</v>
      </c>
      <c r="E555" s="39" t="str">
        <f aca="false">IF(D555="","",IFERROR(INDEX(Articles!$B$5:$B$304,MATCH(D555,Articles!$A$5:$A$304,0)),"Référence inconnue"))</f>
        <v>Gants de manutention taille 9</v>
      </c>
      <c r="F555" s="38" t="s">
        <v>93</v>
      </c>
      <c r="G555" s="38"/>
      <c r="H555" s="38" t="n">
        <v>5</v>
      </c>
      <c r="I555" s="40" t="n">
        <f aca="false">IF(C555="","",IFERROR(INDEX(Listes!$B$3:$B$20,MATCH(C555,Listes!$A$3:$A$20,0)),""))</f>
        <v>-1</v>
      </c>
      <c r="J555" s="40" t="n">
        <f aca="false">IF(OR(H555="",I555=""),0,H555*I555)</f>
        <v>-5</v>
      </c>
      <c r="K555" s="38" t="s">
        <v>93</v>
      </c>
      <c r="L555" s="38" t="s">
        <v>114</v>
      </c>
      <c r="M555" s="41" t="str">
        <f aca="false">IF(D555="","",IF(E555="Référence inconnue","Référence inconnue",IF(I555="","Type inconnu",IF(AND(IFERROR(INDEX(Articles!$I$5:$I$304,MATCH(D555,Articles!$A$5:$A$304,0)),"Aucun")&lt;&gt;"Aucun",G555=""),"Lot manquant",IF(COUNTIF($N$2:$N$5000,N555)&gt;1,"Doublon ?","")))))</f>
        <v/>
      </c>
      <c r="N555" s="6" t="str">
        <f aca="false">IF(D555="","",B555&amp;"/"&amp;C555&amp;"/"&amp;D555&amp;"/"&amp;G555&amp;"/"&amp;H555&amp;"/"&amp;TEXT(A555,"0"))</f>
        <v>BS-2602-1423/Sortie/GA09//5/46078</v>
      </c>
    </row>
    <row r="556" customFormat="false" ht="15" hidden="false" customHeight="false" outlineLevel="0" collapsed="false">
      <c r="A556" s="37" t="n">
        <v>46078</v>
      </c>
      <c r="B556" s="38" t="s">
        <v>661</v>
      </c>
      <c r="C556" s="38" t="s">
        <v>113</v>
      </c>
      <c r="D556" s="38" t="s">
        <v>96</v>
      </c>
      <c r="E556" s="39" t="str">
        <f aca="false">IF(D556="","",IFERROR(INDEX(Articles!$B$5:$B$304,MATCH(D556,Articles!$A$5:$A$304,0)),"Référence inconnue"))</f>
        <v>Film étirable 500 mm</v>
      </c>
      <c r="F556" s="38" t="s">
        <v>93</v>
      </c>
      <c r="G556" s="38"/>
      <c r="H556" s="38" t="n">
        <v>3</v>
      </c>
      <c r="I556" s="40" t="n">
        <f aca="false">IF(C556="","",IFERROR(INDEX(Listes!$B$3:$B$20,MATCH(C556,Listes!$A$3:$A$20,0)),""))</f>
        <v>-1</v>
      </c>
      <c r="J556" s="40" t="n">
        <f aca="false">IF(OR(H556="",I556=""),0,H556*I556)</f>
        <v>-3</v>
      </c>
      <c r="K556" s="38" t="s">
        <v>93</v>
      </c>
      <c r="L556" s="38" t="s">
        <v>121</v>
      </c>
      <c r="M556" s="41" t="str">
        <f aca="false">IF(D556="","",IF(E556="Référence inconnue","Référence inconnue",IF(I556="","Type inconnu",IF(AND(IFERROR(INDEX(Articles!$I$5:$I$304,MATCH(D556,Articles!$A$5:$A$304,0)),"Aucun")&lt;&gt;"Aucun",G556=""),"Lot manquant",IF(COUNTIF($N$2:$N$5000,N556)&gt;1,"Doublon ?","")))))</f>
        <v/>
      </c>
      <c r="N556" s="6" t="str">
        <f aca="false">IF(D556="","",B556&amp;"/"&amp;C556&amp;"/"&amp;D556&amp;"/"&amp;G556&amp;"/"&amp;H556&amp;"/"&amp;TEXT(A556,"0"))</f>
        <v>BS-2602-1424/Sortie/FS500//3/46078</v>
      </c>
    </row>
    <row r="557" customFormat="false" ht="15" hidden="false" customHeight="false" outlineLevel="0" collapsed="false">
      <c r="A557" s="37" t="n">
        <v>46079</v>
      </c>
      <c r="B557" s="38" t="s">
        <v>662</v>
      </c>
      <c r="C557" s="38" t="s">
        <v>107</v>
      </c>
      <c r="D557" s="38" t="s">
        <v>92</v>
      </c>
      <c r="E557" s="39" t="str">
        <f aca="false">IF(D557="","",IFERROR(INDEX(Articles!$B$5:$B$304,MATCH(D557,Articles!$A$5:$A$304,0)),"Référence inconnue"))</f>
        <v>Disque à tronçonner Ø125 mm</v>
      </c>
      <c r="F557" s="38" t="s">
        <v>93</v>
      </c>
      <c r="G557" s="38"/>
      <c r="H557" s="38" t="n">
        <v>20</v>
      </c>
      <c r="I557" s="40" t="n">
        <f aca="false">IF(C557="","",IFERROR(INDEX(Listes!$B$3:$B$20,MATCH(C557,Listes!$A$3:$A$20,0)),""))</f>
        <v>-1</v>
      </c>
      <c r="J557" s="40" t="n">
        <f aca="false">IF(OR(H557="",I557=""),0,H557*I557)</f>
        <v>-20</v>
      </c>
      <c r="K557" s="38" t="s">
        <v>93</v>
      </c>
      <c r="L557" s="38" t="s">
        <v>108</v>
      </c>
      <c r="M557" s="41" t="str">
        <f aca="false">IF(D557="","",IF(E557="Référence inconnue","Référence inconnue",IF(I557="","Type inconnu",IF(AND(IFERROR(INDEX(Articles!$I$5:$I$304,MATCH(D557,Articles!$A$5:$A$304,0)),"Aucun")&lt;&gt;"Aucun",G557=""),"Lot manquant",IF(COUNTIF($N$2:$N$5000,N557)&gt;1,"Doublon ?","")))))</f>
        <v/>
      </c>
      <c r="N557" s="6" t="str">
        <f aca="false">IF(D557="","",B557&amp;"/"&amp;C557&amp;"/"&amp;D557&amp;"/"&amp;G557&amp;"/"&amp;H557&amp;"/"&amp;TEXT(A557,"0"))</f>
        <v>TR-2602-042/Transfert sortant/DT125//20/46079</v>
      </c>
    </row>
    <row r="558" customFormat="false" ht="15" hidden="false" customHeight="false" outlineLevel="0" collapsed="false">
      <c r="A558" s="37" t="n">
        <v>46079</v>
      </c>
      <c r="B558" s="38" t="s">
        <v>662</v>
      </c>
      <c r="C558" s="38" t="s">
        <v>110</v>
      </c>
      <c r="D558" s="38" t="s">
        <v>92</v>
      </c>
      <c r="E558" s="39" t="str">
        <f aca="false">IF(D558="","",IFERROR(INDEX(Articles!$B$5:$B$304,MATCH(D558,Articles!$A$5:$A$304,0)),"Référence inconnue"))</f>
        <v>Disque à tronçonner Ø125 mm</v>
      </c>
      <c r="F558" s="38" t="s">
        <v>111</v>
      </c>
      <c r="G558" s="38"/>
      <c r="H558" s="38" t="n">
        <v>20</v>
      </c>
      <c r="I558" s="40" t="n">
        <f aca="false">IF(C558="","",IFERROR(INDEX(Listes!$B$3:$B$20,MATCH(C558,Listes!$A$3:$A$20,0)),""))</f>
        <v>1</v>
      </c>
      <c r="J558" s="40" t="n">
        <f aca="false">IF(OR(H558="",I558=""),0,H558*I558)</f>
        <v>20</v>
      </c>
      <c r="K558" s="38" t="s">
        <v>93</v>
      </c>
      <c r="L558" s="38" t="s">
        <v>108</v>
      </c>
      <c r="M558" s="41" t="str">
        <f aca="false">IF(D558="","",IF(E558="Référence inconnue","Référence inconnue",IF(I558="","Type inconnu",IF(AND(IFERROR(INDEX(Articles!$I$5:$I$304,MATCH(D558,Articles!$A$5:$A$304,0)),"Aucun")&lt;&gt;"Aucun",G558=""),"Lot manquant",IF(COUNTIF($N$2:$N$5000,N558)&gt;1,"Doublon ?","")))))</f>
        <v/>
      </c>
      <c r="N558" s="6" t="str">
        <f aca="false">IF(D558="","",B558&amp;"/"&amp;C558&amp;"/"&amp;D558&amp;"/"&amp;G558&amp;"/"&amp;H558&amp;"/"&amp;TEXT(A558,"0"))</f>
        <v>TR-2602-042/Transfert entrant/DT125//20/46079</v>
      </c>
    </row>
    <row r="559" customFormat="false" ht="15" hidden="false" customHeight="false" outlineLevel="0" collapsed="false">
      <c r="A559" s="37" t="n">
        <v>46079</v>
      </c>
      <c r="B559" s="38" t="s">
        <v>663</v>
      </c>
      <c r="C559" s="38" t="s">
        <v>113</v>
      </c>
      <c r="D559" s="38" t="s">
        <v>92</v>
      </c>
      <c r="E559" s="39" t="str">
        <f aca="false">IF(D559="","",IFERROR(INDEX(Articles!$B$5:$B$304,MATCH(D559,Articles!$A$5:$A$304,0)),"Référence inconnue"))</f>
        <v>Disque à tronçonner Ø125 mm</v>
      </c>
      <c r="F559" s="38" t="s">
        <v>111</v>
      </c>
      <c r="G559" s="38"/>
      <c r="H559" s="38" t="n">
        <v>3</v>
      </c>
      <c r="I559" s="40" t="n">
        <f aca="false">IF(C559="","",IFERROR(INDEX(Listes!$B$3:$B$20,MATCH(C559,Listes!$A$3:$A$20,0)),""))</f>
        <v>-1</v>
      </c>
      <c r="J559" s="40" t="n">
        <f aca="false">IF(OR(H559="",I559=""),0,H559*I559)</f>
        <v>-3</v>
      </c>
      <c r="K559" s="38" t="s">
        <v>111</v>
      </c>
      <c r="L559" s="38" t="s">
        <v>114</v>
      </c>
      <c r="M559" s="41" t="str">
        <f aca="false">IF(D559="","",IF(E559="Référence inconnue","Référence inconnue",IF(I559="","Type inconnu",IF(AND(IFERROR(INDEX(Articles!$I$5:$I$304,MATCH(D559,Articles!$A$5:$A$304,0)),"Aucun")&lt;&gt;"Aucun",G559=""),"Lot manquant",IF(COUNTIF($N$2:$N$5000,N559)&gt;1,"Doublon ?","")))))</f>
        <v/>
      </c>
      <c r="N559" s="6" t="str">
        <f aca="false">IF(D559="","",B559&amp;"/"&amp;C559&amp;"/"&amp;D559&amp;"/"&amp;G559&amp;"/"&amp;H559&amp;"/"&amp;TEXT(A559,"0"))</f>
        <v>BS-2602-1425/Sortie/DT125//3/46079</v>
      </c>
    </row>
    <row r="560" customFormat="false" ht="15" hidden="false" customHeight="false" outlineLevel="0" collapsed="false">
      <c r="A560" s="37" t="n">
        <v>46079</v>
      </c>
      <c r="B560" s="38" t="s">
        <v>664</v>
      </c>
      <c r="C560" s="38" t="s">
        <v>113</v>
      </c>
      <c r="D560" s="38" t="s">
        <v>95</v>
      </c>
      <c r="E560" s="39" t="str">
        <f aca="false">IF(D560="","",IFERROR(INDEX(Articles!$B$5:$B$304,MATCH(D560,Articles!$A$5:$A$304,0)),"Référence inconnue"))</f>
        <v>Gants de manutention taille 9</v>
      </c>
      <c r="F560" s="38" t="s">
        <v>93</v>
      </c>
      <c r="G560" s="38"/>
      <c r="H560" s="38" t="n">
        <v>7</v>
      </c>
      <c r="I560" s="40" t="n">
        <f aca="false">IF(C560="","",IFERROR(INDEX(Listes!$B$3:$B$20,MATCH(C560,Listes!$A$3:$A$20,0)),""))</f>
        <v>-1</v>
      </c>
      <c r="J560" s="40" t="n">
        <f aca="false">IF(OR(H560="",I560=""),0,H560*I560)</f>
        <v>-7</v>
      </c>
      <c r="K560" s="38" t="s">
        <v>93</v>
      </c>
      <c r="L560" s="38" t="s">
        <v>114</v>
      </c>
      <c r="M560" s="41" t="str">
        <f aca="false">IF(D560="","",IF(E560="Référence inconnue","Référence inconnue",IF(I560="","Type inconnu",IF(AND(IFERROR(INDEX(Articles!$I$5:$I$304,MATCH(D560,Articles!$A$5:$A$304,0)),"Aucun")&lt;&gt;"Aucun",G560=""),"Lot manquant",IF(COUNTIF($N$2:$N$5000,N560)&gt;1,"Doublon ?","")))))</f>
        <v/>
      </c>
      <c r="N560" s="6" t="str">
        <f aca="false">IF(D560="","",B560&amp;"/"&amp;C560&amp;"/"&amp;D560&amp;"/"&amp;G560&amp;"/"&amp;H560&amp;"/"&amp;TEXT(A560,"0"))</f>
        <v>BS-2602-1426/Sortie/GA09//7/46079</v>
      </c>
    </row>
    <row r="561" customFormat="false" ht="15" hidden="false" customHeight="false" outlineLevel="0" collapsed="false">
      <c r="A561" s="37" t="n">
        <v>46079</v>
      </c>
      <c r="B561" s="38" t="s">
        <v>665</v>
      </c>
      <c r="C561" s="38" t="s">
        <v>113</v>
      </c>
      <c r="D561" s="38" t="s">
        <v>96</v>
      </c>
      <c r="E561" s="39" t="str">
        <f aca="false">IF(D561="","",IFERROR(INDEX(Articles!$B$5:$B$304,MATCH(D561,Articles!$A$5:$A$304,0)),"Référence inconnue"))</f>
        <v>Film étirable 500 mm</v>
      </c>
      <c r="F561" s="38" t="s">
        <v>93</v>
      </c>
      <c r="G561" s="38"/>
      <c r="H561" s="38" t="n">
        <v>1</v>
      </c>
      <c r="I561" s="40" t="n">
        <f aca="false">IF(C561="","",IFERROR(INDEX(Listes!$B$3:$B$20,MATCH(C561,Listes!$A$3:$A$20,0)),""))</f>
        <v>-1</v>
      </c>
      <c r="J561" s="40" t="n">
        <f aca="false">IF(OR(H561="",I561=""),0,H561*I561)</f>
        <v>-1</v>
      </c>
      <c r="K561" s="38" t="s">
        <v>93</v>
      </c>
      <c r="L561" s="38" t="s">
        <v>121</v>
      </c>
      <c r="M561" s="41" t="str">
        <f aca="false">IF(D561="","",IF(E561="Référence inconnue","Référence inconnue",IF(I561="","Type inconnu",IF(AND(IFERROR(INDEX(Articles!$I$5:$I$304,MATCH(D561,Articles!$A$5:$A$304,0)),"Aucun")&lt;&gt;"Aucun",G561=""),"Lot manquant",IF(COUNTIF($N$2:$N$5000,N561)&gt;1,"Doublon ?","")))))</f>
        <v/>
      </c>
      <c r="N561" s="6" t="str">
        <f aca="false">IF(D561="","",B561&amp;"/"&amp;C561&amp;"/"&amp;D561&amp;"/"&amp;G561&amp;"/"&amp;H561&amp;"/"&amp;TEXT(A561,"0"))</f>
        <v>BS-2602-1427/Sortie/FS500//1/46079</v>
      </c>
    </row>
    <row r="562" customFormat="false" ht="15" hidden="false" customHeight="false" outlineLevel="0" collapsed="false">
      <c r="A562" s="37" t="n">
        <v>46080</v>
      </c>
      <c r="B562" s="38" t="s">
        <v>666</v>
      </c>
      <c r="C562" s="38" t="s">
        <v>140</v>
      </c>
      <c r="D562" s="38" t="s">
        <v>95</v>
      </c>
      <c r="E562" s="39" t="str">
        <f aca="false">IF(D562="","",IFERROR(INDEX(Articles!$B$5:$B$304,MATCH(D562,Articles!$A$5:$A$304,0)),"Référence inconnue"))</f>
        <v>Gants de manutention taille 9</v>
      </c>
      <c r="F562" s="38" t="s">
        <v>93</v>
      </c>
      <c r="G562" s="38"/>
      <c r="H562" s="38" t="n">
        <v>120</v>
      </c>
      <c r="I562" s="40" t="n">
        <f aca="false">IF(C562="","",IFERROR(INDEX(Listes!$B$3:$B$20,MATCH(C562,Listes!$A$3:$A$20,0)),""))</f>
        <v>1</v>
      </c>
      <c r="J562" s="40" t="n">
        <f aca="false">IF(OR(H562="",I562=""),0,H562*I562)</f>
        <v>120</v>
      </c>
      <c r="K562" s="38" t="s">
        <v>93</v>
      </c>
      <c r="L562" s="38" t="s">
        <v>667</v>
      </c>
      <c r="M562" s="41" t="str">
        <f aca="false">IF(D562="","",IF(E562="Référence inconnue","Référence inconnue",IF(I562="","Type inconnu",IF(AND(IFERROR(INDEX(Articles!$I$5:$I$304,MATCH(D562,Articles!$A$5:$A$304,0)),"Aucun")&lt;&gt;"Aucun",G562=""),"Lot manquant",IF(COUNTIF($N$2:$N$5000,N562)&gt;1,"Doublon ?","")))))</f>
        <v/>
      </c>
      <c r="N562" s="6" t="str">
        <f aca="false">IF(D562="","",B562&amp;"/"&amp;C562&amp;"/"&amp;D562&amp;"/"&amp;G562&amp;"/"&amp;H562&amp;"/"&amp;TEXT(A562,"0"))</f>
        <v>BR-2602-037/Réception/GA09//120/46080</v>
      </c>
    </row>
    <row r="563" customFormat="false" ht="15" hidden="false" customHeight="false" outlineLevel="0" collapsed="false">
      <c r="A563" s="37" t="n">
        <v>46080</v>
      </c>
      <c r="B563" s="38" t="s">
        <v>668</v>
      </c>
      <c r="C563" s="38" t="s">
        <v>113</v>
      </c>
      <c r="D563" s="38" t="s">
        <v>92</v>
      </c>
      <c r="E563" s="39" t="str">
        <f aca="false">IF(D563="","",IFERROR(INDEX(Articles!$B$5:$B$304,MATCH(D563,Articles!$A$5:$A$304,0)),"Référence inconnue"))</f>
        <v>Disque à tronçonner Ø125 mm</v>
      </c>
      <c r="F563" s="38" t="s">
        <v>111</v>
      </c>
      <c r="G563" s="38"/>
      <c r="H563" s="38" t="n">
        <v>2</v>
      </c>
      <c r="I563" s="40" t="n">
        <f aca="false">IF(C563="","",IFERROR(INDEX(Listes!$B$3:$B$20,MATCH(C563,Listes!$A$3:$A$20,0)),""))</f>
        <v>-1</v>
      </c>
      <c r="J563" s="40" t="n">
        <f aca="false">IF(OR(H563="",I563=""),0,H563*I563)</f>
        <v>-2</v>
      </c>
      <c r="K563" s="38" t="s">
        <v>111</v>
      </c>
      <c r="L563" s="38" t="s">
        <v>114</v>
      </c>
      <c r="M563" s="41" t="str">
        <f aca="false">IF(D563="","",IF(E563="Référence inconnue","Référence inconnue",IF(I563="","Type inconnu",IF(AND(IFERROR(INDEX(Articles!$I$5:$I$304,MATCH(D563,Articles!$A$5:$A$304,0)),"Aucun")&lt;&gt;"Aucun",G563=""),"Lot manquant",IF(COUNTIF($N$2:$N$5000,N563)&gt;1,"Doublon ?","")))))</f>
        <v/>
      </c>
      <c r="N563" s="6" t="str">
        <f aca="false">IF(D563="","",B563&amp;"/"&amp;C563&amp;"/"&amp;D563&amp;"/"&amp;G563&amp;"/"&amp;H563&amp;"/"&amp;TEXT(A563,"0"))</f>
        <v>BS-2602-1428/Sortie/DT125//2/46080</v>
      </c>
    </row>
    <row r="564" customFormat="false" ht="15" hidden="false" customHeight="false" outlineLevel="0" collapsed="false">
      <c r="A564" s="37" t="n">
        <v>46080</v>
      </c>
      <c r="B564" s="38" t="s">
        <v>669</v>
      </c>
      <c r="C564" s="38" t="s">
        <v>113</v>
      </c>
      <c r="D564" s="38" t="s">
        <v>95</v>
      </c>
      <c r="E564" s="39" t="str">
        <f aca="false">IF(D564="","",IFERROR(INDEX(Articles!$B$5:$B$304,MATCH(D564,Articles!$A$5:$A$304,0)),"Référence inconnue"))</f>
        <v>Gants de manutention taille 9</v>
      </c>
      <c r="F564" s="38" t="s">
        <v>93</v>
      </c>
      <c r="G564" s="38"/>
      <c r="H564" s="38" t="n">
        <v>4</v>
      </c>
      <c r="I564" s="40" t="n">
        <f aca="false">IF(C564="","",IFERROR(INDEX(Listes!$B$3:$B$20,MATCH(C564,Listes!$A$3:$A$20,0)),""))</f>
        <v>-1</v>
      </c>
      <c r="J564" s="40" t="n">
        <f aca="false">IF(OR(H564="",I564=""),0,H564*I564)</f>
        <v>-4</v>
      </c>
      <c r="K564" s="38" t="s">
        <v>93</v>
      </c>
      <c r="L564" s="38" t="s">
        <v>114</v>
      </c>
      <c r="M564" s="41" t="str">
        <f aca="false">IF(D564="","",IF(E564="Référence inconnue","Référence inconnue",IF(I564="","Type inconnu",IF(AND(IFERROR(INDEX(Articles!$I$5:$I$304,MATCH(D564,Articles!$A$5:$A$304,0)),"Aucun")&lt;&gt;"Aucun",G564=""),"Lot manquant",IF(COUNTIF($N$2:$N$5000,N564)&gt;1,"Doublon ?","")))))</f>
        <v/>
      </c>
      <c r="N564" s="6" t="str">
        <f aca="false">IF(D564="","",B564&amp;"/"&amp;C564&amp;"/"&amp;D564&amp;"/"&amp;G564&amp;"/"&amp;H564&amp;"/"&amp;TEXT(A564,"0"))</f>
        <v>BS-2602-1429/Sortie/GA09//4/46080</v>
      </c>
    </row>
    <row r="565" customFormat="false" ht="15" hidden="false" customHeight="false" outlineLevel="0" collapsed="false">
      <c r="A565" s="37" t="n">
        <v>46080</v>
      </c>
      <c r="B565" s="38" t="s">
        <v>670</v>
      </c>
      <c r="C565" s="38" t="s">
        <v>113</v>
      </c>
      <c r="D565" s="38" t="s">
        <v>96</v>
      </c>
      <c r="E565" s="39" t="str">
        <f aca="false">IF(D565="","",IFERROR(INDEX(Articles!$B$5:$B$304,MATCH(D565,Articles!$A$5:$A$304,0)),"Référence inconnue"))</f>
        <v>Film étirable 500 mm</v>
      </c>
      <c r="F565" s="38" t="s">
        <v>93</v>
      </c>
      <c r="G565" s="38"/>
      <c r="H565" s="38" t="n">
        <v>3</v>
      </c>
      <c r="I565" s="40" t="n">
        <f aca="false">IF(C565="","",IFERROR(INDEX(Listes!$B$3:$B$20,MATCH(C565,Listes!$A$3:$A$20,0)),""))</f>
        <v>-1</v>
      </c>
      <c r="J565" s="40" t="n">
        <f aca="false">IF(OR(H565="",I565=""),0,H565*I565)</f>
        <v>-3</v>
      </c>
      <c r="K565" s="38" t="s">
        <v>93</v>
      </c>
      <c r="L565" s="38" t="s">
        <v>121</v>
      </c>
      <c r="M565" s="41" t="str">
        <f aca="false">IF(D565="","",IF(E565="Référence inconnue","Référence inconnue",IF(I565="","Type inconnu",IF(AND(IFERROR(INDEX(Articles!$I$5:$I$304,MATCH(D565,Articles!$A$5:$A$304,0)),"Aucun")&lt;&gt;"Aucun",G565=""),"Lot manquant",IF(COUNTIF($N$2:$N$5000,N565)&gt;1,"Doublon ?","")))))</f>
        <v/>
      </c>
      <c r="N565" s="6" t="str">
        <f aca="false">IF(D565="","",B565&amp;"/"&amp;C565&amp;"/"&amp;D565&amp;"/"&amp;G565&amp;"/"&amp;H565&amp;"/"&amp;TEXT(A565,"0"))</f>
        <v>BS-2602-1430/Sortie/FS500//3/46080</v>
      </c>
    </row>
    <row r="566" customFormat="false" ht="15" hidden="false" customHeight="false" outlineLevel="0" collapsed="false">
      <c r="A566" s="37" t="n">
        <v>46080</v>
      </c>
      <c r="B566" s="38" t="s">
        <v>671</v>
      </c>
      <c r="C566" s="38" t="s">
        <v>113</v>
      </c>
      <c r="D566" s="38" t="s">
        <v>97</v>
      </c>
      <c r="E566" s="39" t="str">
        <f aca="false">IF(D566="","",IFERROR(INDEX(Articles!$B$5:$B$304,MATCH(D566,Articles!$A$5:$A$304,0)),"Référence inconnue"))</f>
        <v>Vis H M8x30 (boîte de 100)</v>
      </c>
      <c r="F566" s="38" t="s">
        <v>93</v>
      </c>
      <c r="G566" s="38"/>
      <c r="H566" s="38" t="n">
        <v>4</v>
      </c>
      <c r="I566" s="40" t="n">
        <f aca="false">IF(C566="","",IFERROR(INDEX(Listes!$B$3:$B$20,MATCH(C566,Listes!$A$3:$A$20,0)),""))</f>
        <v>-1</v>
      </c>
      <c r="J566" s="40" t="n">
        <f aca="false">IF(OR(H566="",I566=""),0,H566*I566)</f>
        <v>-4</v>
      </c>
      <c r="K566" s="38" t="s">
        <v>93</v>
      </c>
      <c r="L566" s="38" t="s">
        <v>114</v>
      </c>
      <c r="M566" s="41" t="str">
        <f aca="false">IF(D566="","",IF(E566="Référence inconnue","Référence inconnue",IF(I566="","Type inconnu",IF(AND(IFERROR(INDEX(Articles!$I$5:$I$304,MATCH(D566,Articles!$A$5:$A$304,0)),"Aucun")&lt;&gt;"Aucun",G566=""),"Lot manquant",IF(COUNTIF($N$2:$N$5000,N566)&gt;1,"Doublon ?","")))))</f>
        <v/>
      </c>
      <c r="N566" s="6" t="str">
        <f aca="false">IF(D566="","",B566&amp;"/"&amp;C566&amp;"/"&amp;D566&amp;"/"&amp;G566&amp;"/"&amp;H566&amp;"/"&amp;TEXT(A566,"0"))</f>
        <v>BS-2602-1431/Sortie/BO830//4/46080</v>
      </c>
    </row>
    <row r="567" customFormat="false" ht="15" hidden="false" customHeight="false" outlineLevel="0" collapsed="false">
      <c r="A567" s="37" t="n">
        <v>46083</v>
      </c>
      <c r="B567" s="38" t="s">
        <v>672</v>
      </c>
      <c r="C567" s="38" t="s">
        <v>113</v>
      </c>
      <c r="D567" s="38" t="s">
        <v>92</v>
      </c>
      <c r="E567" s="39" t="str">
        <f aca="false">IF(D567="","",IFERROR(INDEX(Articles!$B$5:$B$304,MATCH(D567,Articles!$A$5:$A$304,0)),"Référence inconnue"))</f>
        <v>Disque à tronçonner Ø125 mm</v>
      </c>
      <c r="F567" s="38" t="s">
        <v>111</v>
      </c>
      <c r="G567" s="38"/>
      <c r="H567" s="38" t="n">
        <v>7</v>
      </c>
      <c r="I567" s="40" t="n">
        <f aca="false">IF(C567="","",IFERROR(INDEX(Listes!$B$3:$B$20,MATCH(C567,Listes!$A$3:$A$20,0)),""))</f>
        <v>-1</v>
      </c>
      <c r="J567" s="40" t="n">
        <f aca="false">IF(OR(H567="",I567=""),0,H567*I567)</f>
        <v>-7</v>
      </c>
      <c r="K567" s="38" t="s">
        <v>111</v>
      </c>
      <c r="L567" s="38" t="s">
        <v>114</v>
      </c>
      <c r="M567" s="41" t="str">
        <f aca="false">IF(D567="","",IF(E567="Référence inconnue","Référence inconnue",IF(I567="","Type inconnu",IF(AND(IFERROR(INDEX(Articles!$I$5:$I$304,MATCH(D567,Articles!$A$5:$A$304,0)),"Aucun")&lt;&gt;"Aucun",G567=""),"Lot manquant",IF(COUNTIF($N$2:$N$5000,N567)&gt;1,"Doublon ?","")))))</f>
        <v/>
      </c>
      <c r="N567" s="6" t="str">
        <f aca="false">IF(D567="","",B567&amp;"/"&amp;C567&amp;"/"&amp;D567&amp;"/"&amp;G567&amp;"/"&amp;H567&amp;"/"&amp;TEXT(A567,"0"))</f>
        <v>BS-2603-1432/Sortie/DT125//7/46083</v>
      </c>
    </row>
    <row r="568" customFormat="false" ht="15" hidden="false" customHeight="false" outlineLevel="0" collapsed="false">
      <c r="A568" s="37" t="n">
        <v>46083</v>
      </c>
      <c r="B568" s="38" t="s">
        <v>673</v>
      </c>
      <c r="C568" s="38" t="s">
        <v>113</v>
      </c>
      <c r="D568" s="38" t="s">
        <v>95</v>
      </c>
      <c r="E568" s="39" t="str">
        <f aca="false">IF(D568="","",IFERROR(INDEX(Articles!$B$5:$B$304,MATCH(D568,Articles!$A$5:$A$304,0)),"Référence inconnue"))</f>
        <v>Gants de manutention taille 9</v>
      </c>
      <c r="F568" s="38" t="s">
        <v>93</v>
      </c>
      <c r="G568" s="38"/>
      <c r="H568" s="38" t="n">
        <v>4</v>
      </c>
      <c r="I568" s="40" t="n">
        <f aca="false">IF(C568="","",IFERROR(INDEX(Listes!$B$3:$B$20,MATCH(C568,Listes!$A$3:$A$20,0)),""))</f>
        <v>-1</v>
      </c>
      <c r="J568" s="40" t="n">
        <f aca="false">IF(OR(H568="",I568=""),0,H568*I568)</f>
        <v>-4</v>
      </c>
      <c r="K568" s="38" t="s">
        <v>93</v>
      </c>
      <c r="L568" s="38" t="s">
        <v>114</v>
      </c>
      <c r="M568" s="41" t="str">
        <f aca="false">IF(D568="","",IF(E568="Référence inconnue","Référence inconnue",IF(I568="","Type inconnu",IF(AND(IFERROR(INDEX(Articles!$I$5:$I$304,MATCH(D568,Articles!$A$5:$A$304,0)),"Aucun")&lt;&gt;"Aucun",G568=""),"Lot manquant",IF(COUNTIF($N$2:$N$5000,N568)&gt;1,"Doublon ?","")))))</f>
        <v/>
      </c>
      <c r="N568" s="6" t="str">
        <f aca="false">IF(D568="","",B568&amp;"/"&amp;C568&amp;"/"&amp;D568&amp;"/"&amp;G568&amp;"/"&amp;H568&amp;"/"&amp;TEXT(A568,"0"))</f>
        <v>BS-2603-1433/Sortie/GA09//4/46083</v>
      </c>
    </row>
    <row r="569" customFormat="false" ht="15" hidden="false" customHeight="false" outlineLevel="0" collapsed="false">
      <c r="A569" s="37" t="n">
        <v>46083</v>
      </c>
      <c r="B569" s="38" t="s">
        <v>674</v>
      </c>
      <c r="C569" s="38" t="s">
        <v>113</v>
      </c>
      <c r="D569" s="38" t="s">
        <v>96</v>
      </c>
      <c r="E569" s="39" t="str">
        <f aca="false">IF(D569="","",IFERROR(INDEX(Articles!$B$5:$B$304,MATCH(D569,Articles!$A$5:$A$304,0)),"Référence inconnue"))</f>
        <v>Film étirable 500 mm</v>
      </c>
      <c r="F569" s="38" t="s">
        <v>93</v>
      </c>
      <c r="G569" s="38"/>
      <c r="H569" s="38" t="n">
        <v>3</v>
      </c>
      <c r="I569" s="40" t="n">
        <f aca="false">IF(C569="","",IFERROR(INDEX(Listes!$B$3:$B$20,MATCH(C569,Listes!$A$3:$A$20,0)),""))</f>
        <v>-1</v>
      </c>
      <c r="J569" s="40" t="n">
        <f aca="false">IF(OR(H569="",I569=""),0,H569*I569)</f>
        <v>-3</v>
      </c>
      <c r="K569" s="38" t="s">
        <v>93</v>
      </c>
      <c r="L569" s="38" t="s">
        <v>121</v>
      </c>
      <c r="M569" s="41" t="str">
        <f aca="false">IF(D569="","",IF(E569="Référence inconnue","Référence inconnue",IF(I569="","Type inconnu",IF(AND(IFERROR(INDEX(Articles!$I$5:$I$304,MATCH(D569,Articles!$A$5:$A$304,0)),"Aucun")&lt;&gt;"Aucun",G569=""),"Lot manquant",IF(COUNTIF($N$2:$N$5000,N569)&gt;1,"Doublon ?","")))))</f>
        <v/>
      </c>
      <c r="N569" s="6" t="str">
        <f aca="false">IF(D569="","",B569&amp;"/"&amp;C569&amp;"/"&amp;D569&amp;"/"&amp;G569&amp;"/"&amp;H569&amp;"/"&amp;TEXT(A569,"0"))</f>
        <v>BS-2603-1434/Sortie/FS500//3/46083</v>
      </c>
    </row>
    <row r="570" customFormat="false" ht="15" hidden="false" customHeight="false" outlineLevel="0" collapsed="false">
      <c r="A570" s="37" t="n">
        <v>46083</v>
      </c>
      <c r="B570" s="38" t="s">
        <v>675</v>
      </c>
      <c r="C570" s="38" t="s">
        <v>113</v>
      </c>
      <c r="D570" s="38" t="s">
        <v>97</v>
      </c>
      <c r="E570" s="39" t="str">
        <f aca="false">IF(D570="","",IFERROR(INDEX(Articles!$B$5:$B$304,MATCH(D570,Articles!$A$5:$A$304,0)),"Référence inconnue"))</f>
        <v>Vis H M8x30 (boîte de 100)</v>
      </c>
      <c r="F570" s="38" t="s">
        <v>93</v>
      </c>
      <c r="G570" s="38"/>
      <c r="H570" s="38" t="n">
        <v>4</v>
      </c>
      <c r="I570" s="40" t="n">
        <f aca="false">IF(C570="","",IFERROR(INDEX(Listes!$B$3:$B$20,MATCH(C570,Listes!$A$3:$A$20,0)),""))</f>
        <v>-1</v>
      </c>
      <c r="J570" s="40" t="n">
        <f aca="false">IF(OR(H570="",I570=""),0,H570*I570)</f>
        <v>-4</v>
      </c>
      <c r="K570" s="38" t="s">
        <v>93</v>
      </c>
      <c r="L570" s="38" t="s">
        <v>114</v>
      </c>
      <c r="M570" s="41" t="str">
        <f aca="false">IF(D570="","",IF(E570="Référence inconnue","Référence inconnue",IF(I570="","Type inconnu",IF(AND(IFERROR(INDEX(Articles!$I$5:$I$304,MATCH(D570,Articles!$A$5:$A$304,0)),"Aucun")&lt;&gt;"Aucun",G570=""),"Lot manquant",IF(COUNTIF($N$2:$N$5000,N570)&gt;1,"Doublon ?","")))))</f>
        <v/>
      </c>
      <c r="N570" s="6" t="str">
        <f aca="false">IF(D570="","",B570&amp;"/"&amp;C570&amp;"/"&amp;D570&amp;"/"&amp;G570&amp;"/"&amp;H570&amp;"/"&amp;TEXT(A570,"0"))</f>
        <v>BS-2603-1435/Sortie/BO830//4/46083</v>
      </c>
    </row>
    <row r="571" customFormat="false" ht="15" hidden="false" customHeight="false" outlineLevel="0" collapsed="false">
      <c r="A571" s="37" t="n">
        <v>46083</v>
      </c>
      <c r="B571" s="38" t="s">
        <v>676</v>
      </c>
      <c r="C571" s="38" t="s">
        <v>113</v>
      </c>
      <c r="D571" s="38" t="s">
        <v>99</v>
      </c>
      <c r="E571" s="39" t="str">
        <f aca="false">IF(D571="","",IFERROR(INDEX(Articles!$B$5:$B$304,MATCH(D571,Articles!$A$5:$A$304,0)),"Référence inconnue"))</f>
        <v>Fil MIG Ø1 mm (bobine 15 kg)</v>
      </c>
      <c r="F571" s="38" t="s">
        <v>93</v>
      </c>
      <c r="G571" s="38" t="s">
        <v>416</v>
      </c>
      <c r="H571" s="38" t="n">
        <v>1</v>
      </c>
      <c r="I571" s="40" t="n">
        <f aca="false">IF(C571="","",IFERROR(INDEX(Listes!$B$3:$B$20,MATCH(C571,Listes!$A$3:$A$20,0)),""))</f>
        <v>-1</v>
      </c>
      <c r="J571" s="40" t="n">
        <f aca="false">IF(OR(H571="",I571=""),0,H571*I571)</f>
        <v>-1</v>
      </c>
      <c r="K571" s="38" t="s">
        <v>93</v>
      </c>
      <c r="L571" s="38" t="s">
        <v>114</v>
      </c>
      <c r="M571" s="41" t="str">
        <f aca="false">IF(D571="","",IF(E571="Référence inconnue","Référence inconnue",IF(I571="","Type inconnu",IF(AND(IFERROR(INDEX(Articles!$I$5:$I$304,MATCH(D571,Articles!$A$5:$A$304,0)),"Aucun")&lt;&gt;"Aucun",G571=""),"Lot manquant",IF(COUNTIF($N$2:$N$5000,N571)&gt;1,"Doublon ?","")))))</f>
        <v/>
      </c>
      <c r="N571" s="6" t="str">
        <f aca="false">IF(D571="","",B571&amp;"/"&amp;C571&amp;"/"&amp;D571&amp;"/"&amp;G571&amp;"/"&amp;H571&amp;"/"&amp;TEXT(A571,"0"))</f>
        <v>BS-2603-1436/Sortie/FIL10/FIL-2512-02/1/46083</v>
      </c>
    </row>
    <row r="572" customFormat="false" ht="15" hidden="false" customHeight="false" outlineLevel="0" collapsed="false">
      <c r="A572" s="37" t="n">
        <v>46084</v>
      </c>
      <c r="B572" s="38" t="s">
        <v>677</v>
      </c>
      <c r="C572" s="38" t="s">
        <v>140</v>
      </c>
      <c r="D572" s="38" t="s">
        <v>96</v>
      </c>
      <c r="E572" s="39" t="str">
        <f aca="false">IF(D572="","",IFERROR(INDEX(Articles!$B$5:$B$304,MATCH(D572,Articles!$A$5:$A$304,0)),"Référence inconnue"))</f>
        <v>Film étirable 500 mm</v>
      </c>
      <c r="F572" s="38" t="s">
        <v>93</v>
      </c>
      <c r="G572" s="38"/>
      <c r="H572" s="38" t="n">
        <v>50</v>
      </c>
      <c r="I572" s="40" t="n">
        <f aca="false">IF(C572="","",IFERROR(INDEX(Listes!$B$3:$B$20,MATCH(C572,Listes!$A$3:$A$20,0)),""))</f>
        <v>1</v>
      </c>
      <c r="J572" s="40" t="n">
        <f aca="false">IF(OR(H572="",I572=""),0,H572*I572)</f>
        <v>50</v>
      </c>
      <c r="K572" s="38" t="s">
        <v>93</v>
      </c>
      <c r="L572" s="38" t="s">
        <v>678</v>
      </c>
      <c r="M572" s="41" t="str">
        <f aca="false">IF(D572="","",IF(E572="Référence inconnue","Référence inconnue",IF(I572="","Type inconnu",IF(AND(IFERROR(INDEX(Articles!$I$5:$I$304,MATCH(D572,Articles!$A$5:$A$304,0)),"Aucun")&lt;&gt;"Aucun",G572=""),"Lot manquant",IF(COUNTIF($N$2:$N$5000,N572)&gt;1,"Doublon ?","")))))</f>
        <v/>
      </c>
      <c r="N572" s="6" t="str">
        <f aca="false">IF(D572="","",B572&amp;"/"&amp;C572&amp;"/"&amp;D572&amp;"/"&amp;G572&amp;"/"&amp;H572&amp;"/"&amp;TEXT(A572,"0"))</f>
        <v>BR-2603-038/Réception/FS500//50/46084</v>
      </c>
    </row>
    <row r="573" customFormat="false" ht="15" hidden="false" customHeight="false" outlineLevel="0" collapsed="false">
      <c r="A573" s="37" t="n">
        <v>46084</v>
      </c>
      <c r="B573" s="38" t="s">
        <v>679</v>
      </c>
      <c r="C573" s="38" t="s">
        <v>113</v>
      </c>
      <c r="D573" s="38" t="s">
        <v>92</v>
      </c>
      <c r="E573" s="39" t="str">
        <f aca="false">IF(D573="","",IFERROR(INDEX(Articles!$B$5:$B$304,MATCH(D573,Articles!$A$5:$A$304,0)),"Référence inconnue"))</f>
        <v>Disque à tronçonner Ø125 mm</v>
      </c>
      <c r="F573" s="38" t="s">
        <v>111</v>
      </c>
      <c r="G573" s="38"/>
      <c r="H573" s="38" t="n">
        <v>7</v>
      </c>
      <c r="I573" s="40" t="n">
        <f aca="false">IF(C573="","",IFERROR(INDEX(Listes!$B$3:$B$20,MATCH(C573,Listes!$A$3:$A$20,0)),""))</f>
        <v>-1</v>
      </c>
      <c r="J573" s="40" t="n">
        <f aca="false">IF(OR(H573="",I573=""),0,H573*I573)</f>
        <v>-7</v>
      </c>
      <c r="K573" s="38" t="s">
        <v>111</v>
      </c>
      <c r="L573" s="38" t="s">
        <v>114</v>
      </c>
      <c r="M573" s="41" t="str">
        <f aca="false">IF(D573="","",IF(E573="Référence inconnue","Référence inconnue",IF(I573="","Type inconnu",IF(AND(IFERROR(INDEX(Articles!$I$5:$I$304,MATCH(D573,Articles!$A$5:$A$304,0)),"Aucun")&lt;&gt;"Aucun",G573=""),"Lot manquant",IF(COUNTIF($N$2:$N$5000,N573)&gt;1,"Doublon ?","")))))</f>
        <v/>
      </c>
      <c r="N573" s="6" t="str">
        <f aca="false">IF(D573="","",B573&amp;"/"&amp;C573&amp;"/"&amp;D573&amp;"/"&amp;G573&amp;"/"&amp;H573&amp;"/"&amp;TEXT(A573,"0"))</f>
        <v>BS-2603-1437/Sortie/DT125//7/46084</v>
      </c>
    </row>
    <row r="574" customFormat="false" ht="15" hidden="false" customHeight="false" outlineLevel="0" collapsed="false">
      <c r="A574" s="37" t="n">
        <v>46084</v>
      </c>
      <c r="B574" s="38" t="s">
        <v>680</v>
      </c>
      <c r="C574" s="38" t="s">
        <v>113</v>
      </c>
      <c r="D574" s="38" t="s">
        <v>92</v>
      </c>
      <c r="E574" s="39" t="str">
        <f aca="false">IF(D574="","",IFERROR(INDEX(Articles!$B$5:$B$304,MATCH(D574,Articles!$A$5:$A$304,0)),"Référence inconnue"))</f>
        <v>Disque à tronçonner Ø125 mm</v>
      </c>
      <c r="F574" s="38" t="s">
        <v>111</v>
      </c>
      <c r="G574" s="38"/>
      <c r="H574" s="38" t="n">
        <v>6</v>
      </c>
      <c r="I574" s="40" t="n">
        <f aca="false">IF(C574="","",IFERROR(INDEX(Listes!$B$3:$B$20,MATCH(C574,Listes!$A$3:$A$20,0)),""))</f>
        <v>-1</v>
      </c>
      <c r="J574" s="40" t="n">
        <f aca="false">IF(OR(H574="",I574=""),0,H574*I574)</f>
        <v>-6</v>
      </c>
      <c r="K574" s="38" t="s">
        <v>111</v>
      </c>
      <c r="L574" s="38" t="s">
        <v>114</v>
      </c>
      <c r="M574" s="41" t="str">
        <f aca="false">IF(D574="","",IF(E574="Référence inconnue","Référence inconnue",IF(I574="","Type inconnu",IF(AND(IFERROR(INDEX(Articles!$I$5:$I$304,MATCH(D574,Articles!$A$5:$A$304,0)),"Aucun")&lt;&gt;"Aucun",G574=""),"Lot manquant",IF(COUNTIF($N$2:$N$5000,N574)&gt;1,"Doublon ?","")))))</f>
        <v/>
      </c>
      <c r="N574" s="6" t="str">
        <f aca="false">IF(D574="","",B574&amp;"/"&amp;C574&amp;"/"&amp;D574&amp;"/"&amp;G574&amp;"/"&amp;H574&amp;"/"&amp;TEXT(A574,"0"))</f>
        <v>BS-2603-1438/Sortie/DT125//6/46084</v>
      </c>
    </row>
    <row r="575" customFormat="false" ht="15" hidden="false" customHeight="false" outlineLevel="0" collapsed="false">
      <c r="A575" s="37" t="n">
        <v>46084</v>
      </c>
      <c r="B575" s="38" t="s">
        <v>681</v>
      </c>
      <c r="C575" s="38" t="s">
        <v>113</v>
      </c>
      <c r="D575" s="38" t="s">
        <v>95</v>
      </c>
      <c r="E575" s="39" t="str">
        <f aca="false">IF(D575="","",IFERROR(INDEX(Articles!$B$5:$B$304,MATCH(D575,Articles!$A$5:$A$304,0)),"Référence inconnue"))</f>
        <v>Gants de manutention taille 9</v>
      </c>
      <c r="F575" s="38" t="s">
        <v>93</v>
      </c>
      <c r="G575" s="38"/>
      <c r="H575" s="38" t="n">
        <v>5</v>
      </c>
      <c r="I575" s="40" t="n">
        <f aca="false">IF(C575="","",IFERROR(INDEX(Listes!$B$3:$B$20,MATCH(C575,Listes!$A$3:$A$20,0)),""))</f>
        <v>-1</v>
      </c>
      <c r="J575" s="40" t="n">
        <f aca="false">IF(OR(H575="",I575=""),0,H575*I575)</f>
        <v>-5</v>
      </c>
      <c r="K575" s="38" t="s">
        <v>93</v>
      </c>
      <c r="L575" s="38" t="s">
        <v>114</v>
      </c>
      <c r="M575" s="41" t="str">
        <f aca="false">IF(D575="","",IF(E575="Référence inconnue","Référence inconnue",IF(I575="","Type inconnu",IF(AND(IFERROR(INDEX(Articles!$I$5:$I$304,MATCH(D575,Articles!$A$5:$A$304,0)),"Aucun")&lt;&gt;"Aucun",G575=""),"Lot manquant",IF(COUNTIF($N$2:$N$5000,N575)&gt;1,"Doublon ?","")))))</f>
        <v/>
      </c>
      <c r="N575" s="6" t="str">
        <f aca="false">IF(D575="","",B575&amp;"/"&amp;C575&amp;"/"&amp;D575&amp;"/"&amp;G575&amp;"/"&amp;H575&amp;"/"&amp;TEXT(A575,"0"))</f>
        <v>BS-2603-1439/Sortie/GA09//5/46084</v>
      </c>
    </row>
    <row r="576" customFormat="false" ht="15" hidden="false" customHeight="false" outlineLevel="0" collapsed="false">
      <c r="A576" s="37" t="n">
        <v>46084</v>
      </c>
      <c r="B576" s="38" t="s">
        <v>682</v>
      </c>
      <c r="C576" s="38" t="s">
        <v>113</v>
      </c>
      <c r="D576" s="38" t="s">
        <v>96</v>
      </c>
      <c r="E576" s="39" t="str">
        <f aca="false">IF(D576="","",IFERROR(INDEX(Articles!$B$5:$B$304,MATCH(D576,Articles!$A$5:$A$304,0)),"Référence inconnue"))</f>
        <v>Film étirable 500 mm</v>
      </c>
      <c r="F576" s="38" t="s">
        <v>93</v>
      </c>
      <c r="G576" s="38"/>
      <c r="H576" s="38" t="n">
        <v>3</v>
      </c>
      <c r="I576" s="40" t="n">
        <f aca="false">IF(C576="","",IFERROR(INDEX(Listes!$B$3:$B$20,MATCH(C576,Listes!$A$3:$A$20,0)),""))</f>
        <v>-1</v>
      </c>
      <c r="J576" s="40" t="n">
        <f aca="false">IF(OR(H576="",I576=""),0,H576*I576)</f>
        <v>-3</v>
      </c>
      <c r="K576" s="38" t="s">
        <v>93</v>
      </c>
      <c r="L576" s="38" t="s">
        <v>121</v>
      </c>
      <c r="M576" s="41" t="str">
        <f aca="false">IF(D576="","",IF(E576="Référence inconnue","Référence inconnue",IF(I576="","Type inconnu",IF(AND(IFERROR(INDEX(Articles!$I$5:$I$304,MATCH(D576,Articles!$A$5:$A$304,0)),"Aucun")&lt;&gt;"Aucun",G576=""),"Lot manquant",IF(COUNTIF($N$2:$N$5000,N576)&gt;1,"Doublon ?","")))))</f>
        <v/>
      </c>
      <c r="N576" s="6" t="str">
        <f aca="false">IF(D576="","",B576&amp;"/"&amp;C576&amp;"/"&amp;D576&amp;"/"&amp;G576&amp;"/"&amp;H576&amp;"/"&amp;TEXT(A576,"0"))</f>
        <v>BS-2603-1440/Sortie/FS500//3/46084</v>
      </c>
    </row>
    <row r="577" customFormat="false" ht="15" hidden="false" customHeight="false" outlineLevel="0" collapsed="false">
      <c r="A577" s="37" t="n">
        <v>46085</v>
      </c>
      <c r="B577" s="38" t="s">
        <v>683</v>
      </c>
      <c r="C577" s="38" t="s">
        <v>140</v>
      </c>
      <c r="D577" s="38" t="s">
        <v>99</v>
      </c>
      <c r="E577" s="39" t="str">
        <f aca="false">IF(D577="","",IFERROR(INDEX(Articles!$B$5:$B$304,MATCH(D577,Articles!$A$5:$A$304,0)),"Référence inconnue"))</f>
        <v>Fil MIG Ø1 mm (bobine 15 kg)</v>
      </c>
      <c r="F577" s="38" t="s">
        <v>93</v>
      </c>
      <c r="G577" s="38" t="s">
        <v>684</v>
      </c>
      <c r="H577" s="38" t="n">
        <v>5</v>
      </c>
      <c r="I577" s="40" t="n">
        <f aca="false">IF(C577="","",IFERROR(INDEX(Listes!$B$3:$B$20,MATCH(C577,Listes!$A$3:$A$20,0)),""))</f>
        <v>1</v>
      </c>
      <c r="J577" s="40" t="n">
        <f aca="false">IF(OR(H577="",I577=""),0,H577*I577)</f>
        <v>5</v>
      </c>
      <c r="K577" s="38" t="s">
        <v>93</v>
      </c>
      <c r="L577" s="38" t="s">
        <v>685</v>
      </c>
      <c r="M577" s="41" t="str">
        <f aca="false">IF(D577="","",IF(E577="Référence inconnue","Référence inconnue",IF(I577="","Type inconnu",IF(AND(IFERROR(INDEX(Articles!$I$5:$I$304,MATCH(D577,Articles!$A$5:$A$304,0)),"Aucun")&lt;&gt;"Aucun",G577=""),"Lot manquant",IF(COUNTIF($N$2:$N$5000,N577)&gt;1,"Doublon ?","")))))</f>
        <v/>
      </c>
      <c r="N577" s="6" t="str">
        <f aca="false">IF(D577="","",B577&amp;"/"&amp;C577&amp;"/"&amp;D577&amp;"/"&amp;G577&amp;"/"&amp;H577&amp;"/"&amp;TEXT(A577,"0"))</f>
        <v>BR-2603-039/Réception/FIL10/FIL-2603-04/5/46085</v>
      </c>
    </row>
    <row r="578" customFormat="false" ht="15" hidden="false" customHeight="false" outlineLevel="0" collapsed="false">
      <c r="A578" s="37" t="n">
        <v>46085</v>
      </c>
      <c r="B578" s="38" t="s">
        <v>686</v>
      </c>
      <c r="C578" s="38" t="s">
        <v>107</v>
      </c>
      <c r="D578" s="38" t="s">
        <v>92</v>
      </c>
      <c r="E578" s="39" t="str">
        <f aca="false">IF(D578="","",IFERROR(INDEX(Articles!$B$5:$B$304,MATCH(D578,Articles!$A$5:$A$304,0)),"Référence inconnue"))</f>
        <v>Disque à tronçonner Ø125 mm</v>
      </c>
      <c r="F578" s="38" t="s">
        <v>93</v>
      </c>
      <c r="G578" s="38"/>
      <c r="H578" s="38" t="n">
        <v>20</v>
      </c>
      <c r="I578" s="40" t="n">
        <f aca="false">IF(C578="","",IFERROR(INDEX(Listes!$B$3:$B$20,MATCH(C578,Listes!$A$3:$A$20,0)),""))</f>
        <v>-1</v>
      </c>
      <c r="J578" s="40" t="n">
        <f aca="false">IF(OR(H578="",I578=""),0,H578*I578)</f>
        <v>-20</v>
      </c>
      <c r="K578" s="38" t="s">
        <v>93</v>
      </c>
      <c r="L578" s="38" t="s">
        <v>108</v>
      </c>
      <c r="M578" s="41" t="str">
        <f aca="false">IF(D578="","",IF(E578="Référence inconnue","Référence inconnue",IF(I578="","Type inconnu",IF(AND(IFERROR(INDEX(Articles!$I$5:$I$304,MATCH(D578,Articles!$A$5:$A$304,0)),"Aucun")&lt;&gt;"Aucun",G578=""),"Lot manquant",IF(COUNTIF($N$2:$N$5000,N578)&gt;1,"Doublon ?","")))))</f>
        <v/>
      </c>
      <c r="N578" s="6" t="str">
        <f aca="false">IF(D578="","",B578&amp;"/"&amp;C578&amp;"/"&amp;D578&amp;"/"&amp;G578&amp;"/"&amp;H578&amp;"/"&amp;TEXT(A578,"0"))</f>
        <v>TR-2603-043/Transfert sortant/DT125//20/46085</v>
      </c>
    </row>
    <row r="579" customFormat="false" ht="15" hidden="false" customHeight="false" outlineLevel="0" collapsed="false">
      <c r="A579" s="37" t="n">
        <v>46085</v>
      </c>
      <c r="B579" s="38" t="s">
        <v>686</v>
      </c>
      <c r="C579" s="38" t="s">
        <v>110</v>
      </c>
      <c r="D579" s="38" t="s">
        <v>92</v>
      </c>
      <c r="E579" s="39" t="str">
        <f aca="false">IF(D579="","",IFERROR(INDEX(Articles!$B$5:$B$304,MATCH(D579,Articles!$A$5:$A$304,0)),"Référence inconnue"))</f>
        <v>Disque à tronçonner Ø125 mm</v>
      </c>
      <c r="F579" s="38" t="s">
        <v>111</v>
      </c>
      <c r="G579" s="38"/>
      <c r="H579" s="38" t="n">
        <v>20</v>
      </c>
      <c r="I579" s="40" t="n">
        <f aca="false">IF(C579="","",IFERROR(INDEX(Listes!$B$3:$B$20,MATCH(C579,Listes!$A$3:$A$20,0)),""))</f>
        <v>1</v>
      </c>
      <c r="J579" s="40" t="n">
        <f aca="false">IF(OR(H579="",I579=""),0,H579*I579)</f>
        <v>20</v>
      </c>
      <c r="K579" s="38" t="s">
        <v>93</v>
      </c>
      <c r="L579" s="38" t="s">
        <v>108</v>
      </c>
      <c r="M579" s="41" t="str">
        <f aca="false">IF(D579="","",IF(E579="Référence inconnue","Référence inconnue",IF(I579="","Type inconnu",IF(AND(IFERROR(INDEX(Articles!$I$5:$I$304,MATCH(D579,Articles!$A$5:$A$304,0)),"Aucun")&lt;&gt;"Aucun",G579=""),"Lot manquant",IF(COUNTIF($N$2:$N$5000,N579)&gt;1,"Doublon ?","")))))</f>
        <v/>
      </c>
      <c r="N579" s="6" t="str">
        <f aca="false">IF(D579="","",B579&amp;"/"&amp;C579&amp;"/"&amp;D579&amp;"/"&amp;G579&amp;"/"&amp;H579&amp;"/"&amp;TEXT(A579,"0"))</f>
        <v>TR-2603-043/Transfert entrant/DT125//20/46085</v>
      </c>
    </row>
    <row r="580" customFormat="false" ht="15" hidden="false" customHeight="false" outlineLevel="0" collapsed="false">
      <c r="A580" s="37" t="n">
        <v>46085</v>
      </c>
      <c r="B580" s="38" t="s">
        <v>687</v>
      </c>
      <c r="C580" s="38" t="s">
        <v>113</v>
      </c>
      <c r="D580" s="38" t="s">
        <v>95</v>
      </c>
      <c r="E580" s="39" t="str">
        <f aca="false">IF(D580="","",IFERROR(INDEX(Articles!$B$5:$B$304,MATCH(D580,Articles!$A$5:$A$304,0)),"Référence inconnue"))</f>
        <v>Gants de manutention taille 9</v>
      </c>
      <c r="F580" s="38" t="s">
        <v>93</v>
      </c>
      <c r="G580" s="38"/>
      <c r="H580" s="38" t="n">
        <v>4</v>
      </c>
      <c r="I580" s="40" t="n">
        <f aca="false">IF(C580="","",IFERROR(INDEX(Listes!$B$3:$B$20,MATCH(C580,Listes!$A$3:$A$20,0)),""))</f>
        <v>-1</v>
      </c>
      <c r="J580" s="40" t="n">
        <f aca="false">IF(OR(H580="",I580=""),0,H580*I580)</f>
        <v>-4</v>
      </c>
      <c r="K580" s="38" t="s">
        <v>93</v>
      </c>
      <c r="L580" s="38" t="s">
        <v>114</v>
      </c>
      <c r="M580" s="41" t="str">
        <f aca="false">IF(D580="","",IF(E580="Référence inconnue","Référence inconnue",IF(I580="","Type inconnu",IF(AND(IFERROR(INDEX(Articles!$I$5:$I$304,MATCH(D580,Articles!$A$5:$A$304,0)),"Aucun")&lt;&gt;"Aucun",G580=""),"Lot manquant",IF(COUNTIF($N$2:$N$5000,N580)&gt;1,"Doublon ?","")))))</f>
        <v/>
      </c>
      <c r="N580" s="6" t="str">
        <f aca="false">IF(D580="","",B580&amp;"/"&amp;C580&amp;"/"&amp;D580&amp;"/"&amp;G580&amp;"/"&amp;H580&amp;"/"&amp;TEXT(A580,"0"))</f>
        <v>BS-2603-1441/Sortie/GA09//4/46085</v>
      </c>
    </row>
    <row r="581" customFormat="false" ht="15" hidden="false" customHeight="false" outlineLevel="0" collapsed="false">
      <c r="A581" s="37" t="n">
        <v>46085</v>
      </c>
      <c r="B581" s="38" t="s">
        <v>688</v>
      </c>
      <c r="C581" s="38" t="s">
        <v>113</v>
      </c>
      <c r="D581" s="38" t="s">
        <v>96</v>
      </c>
      <c r="E581" s="39" t="str">
        <f aca="false">IF(D581="","",IFERROR(INDEX(Articles!$B$5:$B$304,MATCH(D581,Articles!$A$5:$A$304,0)),"Référence inconnue"))</f>
        <v>Film étirable 500 mm</v>
      </c>
      <c r="F581" s="38" t="s">
        <v>93</v>
      </c>
      <c r="G581" s="38"/>
      <c r="H581" s="38" t="n">
        <v>2</v>
      </c>
      <c r="I581" s="40" t="n">
        <f aca="false">IF(C581="","",IFERROR(INDEX(Listes!$B$3:$B$20,MATCH(C581,Listes!$A$3:$A$20,0)),""))</f>
        <v>-1</v>
      </c>
      <c r="J581" s="40" t="n">
        <f aca="false">IF(OR(H581="",I581=""),0,H581*I581)</f>
        <v>-2</v>
      </c>
      <c r="K581" s="38" t="s">
        <v>93</v>
      </c>
      <c r="L581" s="38" t="s">
        <v>121</v>
      </c>
      <c r="M581" s="41" t="str">
        <f aca="false">IF(D581="","",IF(E581="Référence inconnue","Référence inconnue",IF(I581="","Type inconnu",IF(AND(IFERROR(INDEX(Articles!$I$5:$I$304,MATCH(D581,Articles!$A$5:$A$304,0)),"Aucun")&lt;&gt;"Aucun",G581=""),"Lot manquant",IF(COUNTIF($N$2:$N$5000,N581)&gt;1,"Doublon ?","")))))</f>
        <v/>
      </c>
      <c r="N581" s="6" t="str">
        <f aca="false">IF(D581="","",B581&amp;"/"&amp;C581&amp;"/"&amp;D581&amp;"/"&amp;G581&amp;"/"&amp;H581&amp;"/"&amp;TEXT(A581,"0"))</f>
        <v>BS-2603-1442/Sortie/FS500//2/46085</v>
      </c>
    </row>
    <row r="582" customFormat="false" ht="15" hidden="false" customHeight="false" outlineLevel="0" collapsed="false">
      <c r="A582" s="37" t="n">
        <v>46085</v>
      </c>
      <c r="B582" s="38" t="s">
        <v>689</v>
      </c>
      <c r="C582" s="38" t="s">
        <v>113</v>
      </c>
      <c r="D582" s="38" t="s">
        <v>98</v>
      </c>
      <c r="E582" s="39" t="str">
        <f aca="false">IF(D582="","",IFERROR(INDEX(Articles!$B$5:$B$304,MATCH(D582,Articles!$A$5:$A$304,0)),"Référence inconnue"))</f>
        <v>Roulement 6204-2RS</v>
      </c>
      <c r="F582" s="38" t="s">
        <v>93</v>
      </c>
      <c r="G582" s="38"/>
      <c r="H582" s="38" t="n">
        <v>2</v>
      </c>
      <c r="I582" s="40" t="n">
        <f aca="false">IF(C582="","",IFERROR(INDEX(Listes!$B$3:$B$20,MATCH(C582,Listes!$A$3:$A$20,0)),""))</f>
        <v>-1</v>
      </c>
      <c r="J582" s="40" t="n">
        <f aca="false">IF(OR(H582="",I582=""),0,H582*I582)</f>
        <v>-2</v>
      </c>
      <c r="K582" s="38" t="s">
        <v>93</v>
      </c>
      <c r="L582" s="38" t="s">
        <v>124</v>
      </c>
      <c r="M582" s="41" t="str">
        <f aca="false">IF(D582="","",IF(E582="Référence inconnue","Référence inconnue",IF(I582="","Type inconnu",IF(AND(IFERROR(INDEX(Articles!$I$5:$I$304,MATCH(D582,Articles!$A$5:$A$304,0)),"Aucun")&lt;&gt;"Aucun",G582=""),"Lot manquant",IF(COUNTIF($N$2:$N$5000,N582)&gt;1,"Doublon ?","")))))</f>
        <v/>
      </c>
      <c r="N582" s="6" t="str">
        <f aca="false">IF(D582="","",B582&amp;"/"&amp;C582&amp;"/"&amp;D582&amp;"/"&amp;G582&amp;"/"&amp;H582&amp;"/"&amp;TEXT(A582,"0"))</f>
        <v>BS-2603-1443/Sortie/RL6204//2/46085</v>
      </c>
    </row>
    <row r="583" customFormat="false" ht="15" hidden="false" customHeight="false" outlineLevel="0" collapsed="false">
      <c r="A583" s="37" t="n">
        <v>46086</v>
      </c>
      <c r="B583" s="38" t="s">
        <v>690</v>
      </c>
      <c r="C583" s="38" t="s">
        <v>113</v>
      </c>
      <c r="D583" s="38" t="s">
        <v>92</v>
      </c>
      <c r="E583" s="39" t="str">
        <f aca="false">IF(D583="","",IFERROR(INDEX(Articles!$B$5:$B$304,MATCH(D583,Articles!$A$5:$A$304,0)),"Référence inconnue"))</f>
        <v>Disque à tronçonner Ø125 mm</v>
      </c>
      <c r="F583" s="38" t="s">
        <v>111</v>
      </c>
      <c r="G583" s="38"/>
      <c r="H583" s="38" t="n">
        <v>3</v>
      </c>
      <c r="I583" s="40" t="n">
        <f aca="false">IF(C583="","",IFERROR(INDEX(Listes!$B$3:$B$20,MATCH(C583,Listes!$A$3:$A$20,0)),""))</f>
        <v>-1</v>
      </c>
      <c r="J583" s="40" t="n">
        <f aca="false">IF(OR(H583="",I583=""),0,H583*I583)</f>
        <v>-3</v>
      </c>
      <c r="K583" s="38" t="s">
        <v>111</v>
      </c>
      <c r="L583" s="38" t="s">
        <v>114</v>
      </c>
      <c r="M583" s="41" t="str">
        <f aca="false">IF(D583="","",IF(E583="Référence inconnue","Référence inconnue",IF(I583="","Type inconnu",IF(AND(IFERROR(INDEX(Articles!$I$5:$I$304,MATCH(D583,Articles!$A$5:$A$304,0)),"Aucun")&lt;&gt;"Aucun",G583=""),"Lot manquant",IF(COUNTIF($N$2:$N$5000,N583)&gt;1,"Doublon ?","")))))</f>
        <v/>
      </c>
      <c r="N583" s="6" t="str">
        <f aca="false">IF(D583="","",B583&amp;"/"&amp;C583&amp;"/"&amp;D583&amp;"/"&amp;G583&amp;"/"&amp;H583&amp;"/"&amp;TEXT(A583,"0"))</f>
        <v>BS-2603-1444/Sortie/DT125//3/46086</v>
      </c>
    </row>
    <row r="584" customFormat="false" ht="15" hidden="false" customHeight="false" outlineLevel="0" collapsed="false">
      <c r="A584" s="37" t="n">
        <v>46086</v>
      </c>
      <c r="B584" s="38" t="s">
        <v>691</v>
      </c>
      <c r="C584" s="38" t="s">
        <v>113</v>
      </c>
      <c r="D584" s="38" t="s">
        <v>95</v>
      </c>
      <c r="E584" s="39" t="str">
        <f aca="false">IF(D584="","",IFERROR(INDEX(Articles!$B$5:$B$304,MATCH(D584,Articles!$A$5:$A$304,0)),"Référence inconnue"))</f>
        <v>Gants de manutention taille 9</v>
      </c>
      <c r="F584" s="38" t="s">
        <v>93</v>
      </c>
      <c r="G584" s="38"/>
      <c r="H584" s="38" t="n">
        <v>3</v>
      </c>
      <c r="I584" s="40" t="n">
        <f aca="false">IF(C584="","",IFERROR(INDEX(Listes!$B$3:$B$20,MATCH(C584,Listes!$A$3:$A$20,0)),""))</f>
        <v>-1</v>
      </c>
      <c r="J584" s="40" t="n">
        <f aca="false">IF(OR(H584="",I584=""),0,H584*I584)</f>
        <v>-3</v>
      </c>
      <c r="K584" s="38" t="s">
        <v>93</v>
      </c>
      <c r="L584" s="38" t="s">
        <v>114</v>
      </c>
      <c r="M584" s="41" t="str">
        <f aca="false">IF(D584="","",IF(E584="Référence inconnue","Référence inconnue",IF(I584="","Type inconnu",IF(AND(IFERROR(INDEX(Articles!$I$5:$I$304,MATCH(D584,Articles!$A$5:$A$304,0)),"Aucun")&lt;&gt;"Aucun",G584=""),"Lot manquant",IF(COUNTIF($N$2:$N$5000,N584)&gt;1,"Doublon ?","")))))</f>
        <v/>
      </c>
      <c r="N584" s="6" t="str">
        <f aca="false">IF(D584="","",B584&amp;"/"&amp;C584&amp;"/"&amp;D584&amp;"/"&amp;G584&amp;"/"&amp;H584&amp;"/"&amp;TEXT(A584,"0"))</f>
        <v>BS-2603-1445/Sortie/GA09//3/46086</v>
      </c>
    </row>
    <row r="585" customFormat="false" ht="15" hidden="false" customHeight="false" outlineLevel="0" collapsed="false">
      <c r="A585" s="37" t="n">
        <v>46086</v>
      </c>
      <c r="B585" s="38" t="s">
        <v>692</v>
      </c>
      <c r="C585" s="38" t="s">
        <v>113</v>
      </c>
      <c r="D585" s="38" t="s">
        <v>96</v>
      </c>
      <c r="E585" s="39" t="str">
        <f aca="false">IF(D585="","",IFERROR(INDEX(Articles!$B$5:$B$304,MATCH(D585,Articles!$A$5:$A$304,0)),"Référence inconnue"))</f>
        <v>Film étirable 500 mm</v>
      </c>
      <c r="F585" s="38" t="s">
        <v>93</v>
      </c>
      <c r="G585" s="38"/>
      <c r="H585" s="38" t="n">
        <v>6</v>
      </c>
      <c r="I585" s="40" t="n">
        <f aca="false">IF(C585="","",IFERROR(INDEX(Listes!$B$3:$B$20,MATCH(C585,Listes!$A$3:$A$20,0)),""))</f>
        <v>-1</v>
      </c>
      <c r="J585" s="40" t="n">
        <f aca="false">IF(OR(H585="",I585=""),0,H585*I585)</f>
        <v>-6</v>
      </c>
      <c r="K585" s="38" t="s">
        <v>93</v>
      </c>
      <c r="L585" s="38" t="s">
        <v>121</v>
      </c>
      <c r="M585" s="41" t="str">
        <f aca="false">IF(D585="","",IF(E585="Référence inconnue","Référence inconnue",IF(I585="","Type inconnu",IF(AND(IFERROR(INDEX(Articles!$I$5:$I$304,MATCH(D585,Articles!$A$5:$A$304,0)),"Aucun")&lt;&gt;"Aucun",G585=""),"Lot manquant",IF(COUNTIF($N$2:$N$5000,N585)&gt;1,"Doublon ?","")))))</f>
        <v/>
      </c>
      <c r="N585" s="6" t="str">
        <f aca="false">IF(D585="","",B585&amp;"/"&amp;C585&amp;"/"&amp;D585&amp;"/"&amp;G585&amp;"/"&amp;H585&amp;"/"&amp;TEXT(A585,"0"))</f>
        <v>BS-2603-1446/Sortie/FS500//6/46086</v>
      </c>
    </row>
    <row r="586" customFormat="false" ht="15" hidden="false" customHeight="false" outlineLevel="0" collapsed="false">
      <c r="A586" s="37" t="n">
        <v>46087</v>
      </c>
      <c r="B586" s="38" t="s">
        <v>693</v>
      </c>
      <c r="C586" s="38" t="s">
        <v>113</v>
      </c>
      <c r="D586" s="38" t="s">
        <v>92</v>
      </c>
      <c r="E586" s="39" t="str">
        <f aca="false">IF(D586="","",IFERROR(INDEX(Articles!$B$5:$B$304,MATCH(D586,Articles!$A$5:$A$304,0)),"Référence inconnue"))</f>
        <v>Disque à tronçonner Ø125 mm</v>
      </c>
      <c r="F586" s="38" t="s">
        <v>111</v>
      </c>
      <c r="G586" s="38"/>
      <c r="H586" s="38" t="n">
        <v>3</v>
      </c>
      <c r="I586" s="40" t="n">
        <f aca="false">IF(C586="","",IFERROR(INDEX(Listes!$B$3:$B$20,MATCH(C586,Listes!$A$3:$A$20,0)),""))</f>
        <v>-1</v>
      </c>
      <c r="J586" s="40" t="n">
        <f aca="false">IF(OR(H586="",I586=""),0,H586*I586)</f>
        <v>-3</v>
      </c>
      <c r="K586" s="38" t="s">
        <v>111</v>
      </c>
      <c r="L586" s="38" t="s">
        <v>114</v>
      </c>
      <c r="M586" s="41" t="str">
        <f aca="false">IF(D586="","",IF(E586="Référence inconnue","Référence inconnue",IF(I586="","Type inconnu",IF(AND(IFERROR(INDEX(Articles!$I$5:$I$304,MATCH(D586,Articles!$A$5:$A$304,0)),"Aucun")&lt;&gt;"Aucun",G586=""),"Lot manquant",IF(COUNTIF($N$2:$N$5000,N586)&gt;1,"Doublon ?","")))))</f>
        <v/>
      </c>
      <c r="N586" s="6" t="str">
        <f aca="false">IF(D586="","",B586&amp;"/"&amp;C586&amp;"/"&amp;D586&amp;"/"&amp;G586&amp;"/"&amp;H586&amp;"/"&amp;TEXT(A586,"0"))</f>
        <v>BS-2603-1447/Sortie/DT125//3/46087</v>
      </c>
    </row>
    <row r="587" customFormat="false" ht="15" hidden="false" customHeight="false" outlineLevel="0" collapsed="false">
      <c r="A587" s="37" t="n">
        <v>46087</v>
      </c>
      <c r="B587" s="38" t="s">
        <v>694</v>
      </c>
      <c r="C587" s="38" t="s">
        <v>113</v>
      </c>
      <c r="D587" s="38" t="s">
        <v>92</v>
      </c>
      <c r="E587" s="39" t="str">
        <f aca="false">IF(D587="","",IFERROR(INDEX(Articles!$B$5:$B$304,MATCH(D587,Articles!$A$5:$A$304,0)),"Référence inconnue"))</f>
        <v>Disque à tronçonner Ø125 mm</v>
      </c>
      <c r="F587" s="38" t="s">
        <v>111</v>
      </c>
      <c r="G587" s="38"/>
      <c r="H587" s="38" t="n">
        <v>9</v>
      </c>
      <c r="I587" s="40" t="n">
        <f aca="false">IF(C587="","",IFERROR(INDEX(Listes!$B$3:$B$20,MATCH(C587,Listes!$A$3:$A$20,0)),""))</f>
        <v>-1</v>
      </c>
      <c r="J587" s="40" t="n">
        <f aca="false">IF(OR(H587="",I587=""),0,H587*I587)</f>
        <v>-9</v>
      </c>
      <c r="K587" s="38" t="s">
        <v>111</v>
      </c>
      <c r="L587" s="38" t="s">
        <v>114</v>
      </c>
      <c r="M587" s="41" t="str">
        <f aca="false">IF(D587="","",IF(E587="Référence inconnue","Référence inconnue",IF(I587="","Type inconnu",IF(AND(IFERROR(INDEX(Articles!$I$5:$I$304,MATCH(D587,Articles!$A$5:$A$304,0)),"Aucun")&lt;&gt;"Aucun",G587=""),"Lot manquant",IF(COUNTIF($N$2:$N$5000,N587)&gt;1,"Doublon ?","")))))</f>
        <v/>
      </c>
      <c r="N587" s="6" t="str">
        <f aca="false">IF(D587="","",B587&amp;"/"&amp;C587&amp;"/"&amp;D587&amp;"/"&amp;G587&amp;"/"&amp;H587&amp;"/"&amp;TEXT(A587,"0"))</f>
        <v>BS-2603-1448/Sortie/DT125//9/46087</v>
      </c>
    </row>
    <row r="588" customFormat="false" ht="15" hidden="false" customHeight="false" outlineLevel="0" collapsed="false">
      <c r="A588" s="37" t="n">
        <v>46087</v>
      </c>
      <c r="B588" s="38" t="s">
        <v>695</v>
      </c>
      <c r="C588" s="38" t="s">
        <v>113</v>
      </c>
      <c r="D588" s="38" t="s">
        <v>95</v>
      </c>
      <c r="E588" s="39" t="str">
        <f aca="false">IF(D588="","",IFERROR(INDEX(Articles!$B$5:$B$304,MATCH(D588,Articles!$A$5:$A$304,0)),"Référence inconnue"))</f>
        <v>Gants de manutention taille 9</v>
      </c>
      <c r="F588" s="38" t="s">
        <v>93</v>
      </c>
      <c r="G588" s="38"/>
      <c r="H588" s="38" t="n">
        <v>3</v>
      </c>
      <c r="I588" s="40" t="n">
        <f aca="false">IF(C588="","",IFERROR(INDEX(Listes!$B$3:$B$20,MATCH(C588,Listes!$A$3:$A$20,0)),""))</f>
        <v>-1</v>
      </c>
      <c r="J588" s="40" t="n">
        <f aca="false">IF(OR(H588="",I588=""),0,H588*I588)</f>
        <v>-3</v>
      </c>
      <c r="K588" s="38" t="s">
        <v>93</v>
      </c>
      <c r="L588" s="38" t="s">
        <v>114</v>
      </c>
      <c r="M588" s="41" t="str">
        <f aca="false">IF(D588="","",IF(E588="Référence inconnue","Référence inconnue",IF(I588="","Type inconnu",IF(AND(IFERROR(INDEX(Articles!$I$5:$I$304,MATCH(D588,Articles!$A$5:$A$304,0)),"Aucun")&lt;&gt;"Aucun",G588=""),"Lot manquant",IF(COUNTIF($N$2:$N$5000,N588)&gt;1,"Doublon ?","")))))</f>
        <v/>
      </c>
      <c r="N588" s="6" t="str">
        <f aca="false">IF(D588="","",B588&amp;"/"&amp;C588&amp;"/"&amp;D588&amp;"/"&amp;G588&amp;"/"&amp;H588&amp;"/"&amp;TEXT(A588,"0"))</f>
        <v>BS-2603-1449/Sortie/GA09//3/46087</v>
      </c>
    </row>
    <row r="589" customFormat="false" ht="15" hidden="false" customHeight="false" outlineLevel="0" collapsed="false">
      <c r="A589" s="37" t="n">
        <v>46087</v>
      </c>
      <c r="B589" s="38" t="s">
        <v>696</v>
      </c>
      <c r="C589" s="38" t="s">
        <v>113</v>
      </c>
      <c r="D589" s="38" t="s">
        <v>96</v>
      </c>
      <c r="E589" s="39" t="str">
        <f aca="false">IF(D589="","",IFERROR(INDEX(Articles!$B$5:$B$304,MATCH(D589,Articles!$A$5:$A$304,0)),"Référence inconnue"))</f>
        <v>Film étirable 500 mm</v>
      </c>
      <c r="F589" s="38" t="s">
        <v>93</v>
      </c>
      <c r="G589" s="38"/>
      <c r="H589" s="38" t="n">
        <v>4</v>
      </c>
      <c r="I589" s="40" t="n">
        <f aca="false">IF(C589="","",IFERROR(INDEX(Listes!$B$3:$B$20,MATCH(C589,Listes!$A$3:$A$20,0)),""))</f>
        <v>-1</v>
      </c>
      <c r="J589" s="40" t="n">
        <f aca="false">IF(OR(H589="",I589=""),0,H589*I589)</f>
        <v>-4</v>
      </c>
      <c r="K589" s="38" t="s">
        <v>93</v>
      </c>
      <c r="L589" s="38" t="s">
        <v>121</v>
      </c>
      <c r="M589" s="41" t="str">
        <f aca="false">IF(D589="","",IF(E589="Référence inconnue","Référence inconnue",IF(I589="","Type inconnu",IF(AND(IFERROR(INDEX(Articles!$I$5:$I$304,MATCH(D589,Articles!$A$5:$A$304,0)),"Aucun")&lt;&gt;"Aucun",G589=""),"Lot manquant",IF(COUNTIF($N$2:$N$5000,N589)&gt;1,"Doublon ?","")))))</f>
        <v/>
      </c>
      <c r="N589" s="6" t="str">
        <f aca="false">IF(D589="","",B589&amp;"/"&amp;C589&amp;"/"&amp;D589&amp;"/"&amp;G589&amp;"/"&amp;H589&amp;"/"&amp;TEXT(A589,"0"))</f>
        <v>BS-2603-1450/Sortie/FS500//4/46087</v>
      </c>
    </row>
    <row r="590" customFormat="false" ht="15" hidden="false" customHeight="false" outlineLevel="0" collapsed="false">
      <c r="A590" s="37" t="n">
        <v>46087</v>
      </c>
      <c r="B590" s="38" t="s">
        <v>697</v>
      </c>
      <c r="C590" s="38" t="s">
        <v>113</v>
      </c>
      <c r="D590" s="38" t="s">
        <v>97</v>
      </c>
      <c r="E590" s="39" t="str">
        <f aca="false">IF(D590="","",IFERROR(INDEX(Articles!$B$5:$B$304,MATCH(D590,Articles!$A$5:$A$304,0)),"Référence inconnue"))</f>
        <v>Vis H M8x30 (boîte de 100)</v>
      </c>
      <c r="F590" s="38" t="s">
        <v>93</v>
      </c>
      <c r="G590" s="38"/>
      <c r="H590" s="38" t="n">
        <v>3</v>
      </c>
      <c r="I590" s="40" t="n">
        <f aca="false">IF(C590="","",IFERROR(INDEX(Listes!$B$3:$B$20,MATCH(C590,Listes!$A$3:$A$20,0)),""))</f>
        <v>-1</v>
      </c>
      <c r="J590" s="40" t="n">
        <f aca="false">IF(OR(H590="",I590=""),0,H590*I590)</f>
        <v>-3</v>
      </c>
      <c r="K590" s="38" t="s">
        <v>93</v>
      </c>
      <c r="L590" s="38" t="s">
        <v>114</v>
      </c>
      <c r="M590" s="41" t="str">
        <f aca="false">IF(D590="","",IF(E590="Référence inconnue","Référence inconnue",IF(I590="","Type inconnu",IF(AND(IFERROR(INDEX(Articles!$I$5:$I$304,MATCH(D590,Articles!$A$5:$A$304,0)),"Aucun")&lt;&gt;"Aucun",G590=""),"Lot manquant",IF(COUNTIF($N$2:$N$5000,N590)&gt;1,"Doublon ?","")))))</f>
        <v/>
      </c>
      <c r="N590" s="6" t="str">
        <f aca="false">IF(D590="","",B590&amp;"/"&amp;C590&amp;"/"&amp;D590&amp;"/"&amp;G590&amp;"/"&amp;H590&amp;"/"&amp;TEXT(A590,"0"))</f>
        <v>BS-2603-1451/Sortie/BO830//3/46087</v>
      </c>
    </row>
    <row r="591" customFormat="false" ht="15" hidden="false" customHeight="false" outlineLevel="0" collapsed="false">
      <c r="A591" s="37" t="n">
        <v>46087</v>
      </c>
      <c r="B591" s="38" t="s">
        <v>698</v>
      </c>
      <c r="C591" s="38" t="s">
        <v>113</v>
      </c>
      <c r="D591" s="38" t="s">
        <v>98</v>
      </c>
      <c r="E591" s="39" t="str">
        <f aca="false">IF(D591="","",IFERROR(INDEX(Articles!$B$5:$B$304,MATCH(D591,Articles!$A$5:$A$304,0)),"Référence inconnue"))</f>
        <v>Roulement 6204-2RS</v>
      </c>
      <c r="F591" s="38" t="s">
        <v>93</v>
      </c>
      <c r="G591" s="38"/>
      <c r="H591" s="38" t="n">
        <v>4</v>
      </c>
      <c r="I591" s="40" t="n">
        <f aca="false">IF(C591="","",IFERROR(INDEX(Listes!$B$3:$B$20,MATCH(C591,Listes!$A$3:$A$20,0)),""))</f>
        <v>-1</v>
      </c>
      <c r="J591" s="40" t="n">
        <f aca="false">IF(OR(H591="",I591=""),0,H591*I591)</f>
        <v>-4</v>
      </c>
      <c r="K591" s="38" t="s">
        <v>93</v>
      </c>
      <c r="L591" s="38" t="s">
        <v>124</v>
      </c>
      <c r="M591" s="41" t="str">
        <f aca="false">IF(D591="","",IF(E591="Référence inconnue","Référence inconnue",IF(I591="","Type inconnu",IF(AND(IFERROR(INDEX(Articles!$I$5:$I$304,MATCH(D591,Articles!$A$5:$A$304,0)),"Aucun")&lt;&gt;"Aucun",G591=""),"Lot manquant",IF(COUNTIF($N$2:$N$5000,N591)&gt;1,"Doublon ?","")))))</f>
        <v/>
      </c>
      <c r="N591" s="6" t="str">
        <f aca="false">IF(D591="","",B591&amp;"/"&amp;C591&amp;"/"&amp;D591&amp;"/"&amp;G591&amp;"/"&amp;H591&amp;"/"&amp;TEXT(A591,"0"))</f>
        <v>BS-2603-1452/Sortie/RL6204//4/46087</v>
      </c>
    </row>
    <row r="592" customFormat="false" ht="15" hidden="false" customHeight="false" outlineLevel="0" collapsed="false">
      <c r="A592" s="37" t="n">
        <v>46090</v>
      </c>
      <c r="B592" s="38" t="s">
        <v>699</v>
      </c>
      <c r="C592" s="38" t="s">
        <v>140</v>
      </c>
      <c r="D592" s="38" t="s">
        <v>98</v>
      </c>
      <c r="E592" s="39" t="str">
        <f aca="false">IF(D592="","",IFERROR(INDEX(Articles!$B$5:$B$304,MATCH(D592,Articles!$A$5:$A$304,0)),"Référence inconnue"))</f>
        <v>Roulement 6204-2RS</v>
      </c>
      <c r="F592" s="38" t="s">
        <v>93</v>
      </c>
      <c r="G592" s="38"/>
      <c r="H592" s="38" t="n">
        <v>24</v>
      </c>
      <c r="I592" s="40" t="n">
        <f aca="false">IF(C592="","",IFERROR(INDEX(Listes!$B$3:$B$20,MATCH(C592,Listes!$A$3:$A$20,0)),""))</f>
        <v>1</v>
      </c>
      <c r="J592" s="40" t="n">
        <f aca="false">IF(OR(H592="",I592=""),0,H592*I592)</f>
        <v>24</v>
      </c>
      <c r="K592" s="38" t="s">
        <v>93</v>
      </c>
      <c r="L592" s="38" t="s">
        <v>700</v>
      </c>
      <c r="M592" s="41" t="str">
        <f aca="false">IF(D592="","",IF(E592="Référence inconnue","Référence inconnue",IF(I592="","Type inconnu",IF(AND(IFERROR(INDEX(Articles!$I$5:$I$304,MATCH(D592,Articles!$A$5:$A$304,0)),"Aucun")&lt;&gt;"Aucun",G592=""),"Lot manquant",IF(COUNTIF($N$2:$N$5000,N592)&gt;1,"Doublon ?","")))))</f>
        <v/>
      </c>
      <c r="N592" s="6" t="str">
        <f aca="false">IF(D592="","",B592&amp;"/"&amp;C592&amp;"/"&amp;D592&amp;"/"&amp;G592&amp;"/"&amp;H592&amp;"/"&amp;TEXT(A592,"0"))</f>
        <v>BR-2603-040/Réception/RL6204//24/46090</v>
      </c>
    </row>
    <row r="593" customFormat="false" ht="15" hidden="false" customHeight="false" outlineLevel="0" collapsed="false">
      <c r="A593" s="37" t="n">
        <v>46090</v>
      </c>
      <c r="B593" s="38" t="s">
        <v>701</v>
      </c>
      <c r="C593" s="38" t="s">
        <v>107</v>
      </c>
      <c r="D593" s="38" t="s">
        <v>92</v>
      </c>
      <c r="E593" s="39" t="str">
        <f aca="false">IF(D593="","",IFERROR(INDEX(Articles!$B$5:$B$304,MATCH(D593,Articles!$A$5:$A$304,0)),"Référence inconnue"))</f>
        <v>Disque à tronçonner Ø125 mm</v>
      </c>
      <c r="F593" s="38" t="s">
        <v>93</v>
      </c>
      <c r="G593" s="38"/>
      <c r="H593" s="38" t="n">
        <v>20</v>
      </c>
      <c r="I593" s="40" t="n">
        <f aca="false">IF(C593="","",IFERROR(INDEX(Listes!$B$3:$B$20,MATCH(C593,Listes!$A$3:$A$20,0)),""))</f>
        <v>-1</v>
      </c>
      <c r="J593" s="40" t="n">
        <f aca="false">IF(OR(H593="",I593=""),0,H593*I593)</f>
        <v>-20</v>
      </c>
      <c r="K593" s="38" t="s">
        <v>93</v>
      </c>
      <c r="L593" s="38" t="s">
        <v>108</v>
      </c>
      <c r="M593" s="41" t="str">
        <f aca="false">IF(D593="","",IF(E593="Référence inconnue","Référence inconnue",IF(I593="","Type inconnu",IF(AND(IFERROR(INDEX(Articles!$I$5:$I$304,MATCH(D593,Articles!$A$5:$A$304,0)),"Aucun")&lt;&gt;"Aucun",G593=""),"Lot manquant",IF(COUNTIF($N$2:$N$5000,N593)&gt;1,"Doublon ?","")))))</f>
        <v/>
      </c>
      <c r="N593" s="6" t="str">
        <f aca="false">IF(D593="","",B593&amp;"/"&amp;C593&amp;"/"&amp;D593&amp;"/"&amp;G593&amp;"/"&amp;H593&amp;"/"&amp;TEXT(A593,"0"))</f>
        <v>TR-2603-044/Transfert sortant/DT125//20/46090</v>
      </c>
    </row>
    <row r="594" customFormat="false" ht="15" hidden="false" customHeight="false" outlineLevel="0" collapsed="false">
      <c r="A594" s="37" t="n">
        <v>46090</v>
      </c>
      <c r="B594" s="38" t="s">
        <v>701</v>
      </c>
      <c r="C594" s="38" t="s">
        <v>110</v>
      </c>
      <c r="D594" s="38" t="s">
        <v>92</v>
      </c>
      <c r="E594" s="39" t="str">
        <f aca="false">IF(D594="","",IFERROR(INDEX(Articles!$B$5:$B$304,MATCH(D594,Articles!$A$5:$A$304,0)),"Référence inconnue"))</f>
        <v>Disque à tronçonner Ø125 mm</v>
      </c>
      <c r="F594" s="38" t="s">
        <v>111</v>
      </c>
      <c r="G594" s="38"/>
      <c r="H594" s="38" t="n">
        <v>20</v>
      </c>
      <c r="I594" s="40" t="n">
        <f aca="false">IF(C594="","",IFERROR(INDEX(Listes!$B$3:$B$20,MATCH(C594,Listes!$A$3:$A$20,0)),""))</f>
        <v>1</v>
      </c>
      <c r="J594" s="40" t="n">
        <f aca="false">IF(OR(H594="",I594=""),0,H594*I594)</f>
        <v>20</v>
      </c>
      <c r="K594" s="38" t="s">
        <v>93</v>
      </c>
      <c r="L594" s="38" t="s">
        <v>108</v>
      </c>
      <c r="M594" s="41" t="str">
        <f aca="false">IF(D594="","",IF(E594="Référence inconnue","Référence inconnue",IF(I594="","Type inconnu",IF(AND(IFERROR(INDEX(Articles!$I$5:$I$304,MATCH(D594,Articles!$A$5:$A$304,0)),"Aucun")&lt;&gt;"Aucun",G594=""),"Lot manquant",IF(COUNTIF($N$2:$N$5000,N594)&gt;1,"Doublon ?","")))))</f>
        <v/>
      </c>
      <c r="N594" s="6" t="str">
        <f aca="false">IF(D594="","",B594&amp;"/"&amp;C594&amp;"/"&amp;D594&amp;"/"&amp;G594&amp;"/"&amp;H594&amp;"/"&amp;TEXT(A594,"0"))</f>
        <v>TR-2603-044/Transfert entrant/DT125//20/46090</v>
      </c>
    </row>
    <row r="595" customFormat="false" ht="15" hidden="false" customHeight="false" outlineLevel="0" collapsed="false">
      <c r="A595" s="37" t="n">
        <v>46090</v>
      </c>
      <c r="B595" s="38" t="s">
        <v>702</v>
      </c>
      <c r="C595" s="38" t="s">
        <v>113</v>
      </c>
      <c r="D595" s="38" t="s">
        <v>92</v>
      </c>
      <c r="E595" s="39" t="str">
        <f aca="false">IF(D595="","",IFERROR(INDEX(Articles!$B$5:$B$304,MATCH(D595,Articles!$A$5:$A$304,0)),"Référence inconnue"))</f>
        <v>Disque à tronçonner Ø125 mm</v>
      </c>
      <c r="F595" s="38" t="s">
        <v>111</v>
      </c>
      <c r="G595" s="38"/>
      <c r="H595" s="38" t="n">
        <v>5</v>
      </c>
      <c r="I595" s="40" t="n">
        <f aca="false">IF(C595="","",IFERROR(INDEX(Listes!$B$3:$B$20,MATCH(C595,Listes!$A$3:$A$20,0)),""))</f>
        <v>-1</v>
      </c>
      <c r="J595" s="40" t="n">
        <f aca="false">IF(OR(H595="",I595=""),0,H595*I595)</f>
        <v>-5</v>
      </c>
      <c r="K595" s="38" t="s">
        <v>111</v>
      </c>
      <c r="L595" s="38" t="s">
        <v>114</v>
      </c>
      <c r="M595" s="41" t="str">
        <f aca="false">IF(D595="","",IF(E595="Référence inconnue","Référence inconnue",IF(I595="","Type inconnu",IF(AND(IFERROR(INDEX(Articles!$I$5:$I$304,MATCH(D595,Articles!$A$5:$A$304,0)),"Aucun")&lt;&gt;"Aucun",G595=""),"Lot manquant",IF(COUNTIF($N$2:$N$5000,N595)&gt;1,"Doublon ?","")))))</f>
        <v/>
      </c>
      <c r="N595" s="6" t="str">
        <f aca="false">IF(D595="","",B595&amp;"/"&amp;C595&amp;"/"&amp;D595&amp;"/"&amp;G595&amp;"/"&amp;H595&amp;"/"&amp;TEXT(A595,"0"))</f>
        <v>BS-2603-1453/Sortie/DT125//5/46090</v>
      </c>
    </row>
    <row r="596" customFormat="false" ht="15" hidden="false" customHeight="false" outlineLevel="0" collapsed="false">
      <c r="A596" s="37" t="n">
        <v>46090</v>
      </c>
      <c r="B596" s="38" t="s">
        <v>703</v>
      </c>
      <c r="C596" s="38" t="s">
        <v>113</v>
      </c>
      <c r="D596" s="38" t="s">
        <v>92</v>
      </c>
      <c r="E596" s="39" t="str">
        <f aca="false">IF(D596="","",IFERROR(INDEX(Articles!$B$5:$B$304,MATCH(D596,Articles!$A$5:$A$304,0)),"Référence inconnue"))</f>
        <v>Disque à tronçonner Ø125 mm</v>
      </c>
      <c r="F596" s="38" t="s">
        <v>111</v>
      </c>
      <c r="G596" s="38"/>
      <c r="H596" s="38" t="n">
        <v>6</v>
      </c>
      <c r="I596" s="40" t="n">
        <f aca="false">IF(C596="","",IFERROR(INDEX(Listes!$B$3:$B$20,MATCH(C596,Listes!$A$3:$A$20,0)),""))</f>
        <v>-1</v>
      </c>
      <c r="J596" s="40" t="n">
        <f aca="false">IF(OR(H596="",I596=""),0,H596*I596)</f>
        <v>-6</v>
      </c>
      <c r="K596" s="38" t="s">
        <v>111</v>
      </c>
      <c r="L596" s="38" t="s">
        <v>114</v>
      </c>
      <c r="M596" s="41" t="str">
        <f aca="false">IF(D596="","",IF(E596="Référence inconnue","Référence inconnue",IF(I596="","Type inconnu",IF(AND(IFERROR(INDEX(Articles!$I$5:$I$304,MATCH(D596,Articles!$A$5:$A$304,0)),"Aucun")&lt;&gt;"Aucun",G596=""),"Lot manquant",IF(COUNTIF($N$2:$N$5000,N596)&gt;1,"Doublon ?","")))))</f>
        <v/>
      </c>
      <c r="N596" s="6" t="str">
        <f aca="false">IF(D596="","",B596&amp;"/"&amp;C596&amp;"/"&amp;D596&amp;"/"&amp;G596&amp;"/"&amp;H596&amp;"/"&amp;TEXT(A596,"0"))</f>
        <v>BS-2603-1454/Sortie/DT125//6/46090</v>
      </c>
    </row>
    <row r="597" customFormat="false" ht="15" hidden="false" customHeight="false" outlineLevel="0" collapsed="false">
      <c r="A597" s="37" t="n">
        <v>46090</v>
      </c>
      <c r="B597" s="38" t="s">
        <v>704</v>
      </c>
      <c r="C597" s="38" t="s">
        <v>113</v>
      </c>
      <c r="D597" s="38" t="s">
        <v>95</v>
      </c>
      <c r="E597" s="39" t="str">
        <f aca="false">IF(D597="","",IFERROR(INDEX(Articles!$B$5:$B$304,MATCH(D597,Articles!$A$5:$A$304,0)),"Référence inconnue"))</f>
        <v>Gants de manutention taille 9</v>
      </c>
      <c r="F597" s="38" t="s">
        <v>93</v>
      </c>
      <c r="G597" s="38"/>
      <c r="H597" s="38" t="n">
        <v>6</v>
      </c>
      <c r="I597" s="40" t="n">
        <f aca="false">IF(C597="","",IFERROR(INDEX(Listes!$B$3:$B$20,MATCH(C597,Listes!$A$3:$A$20,0)),""))</f>
        <v>-1</v>
      </c>
      <c r="J597" s="40" t="n">
        <f aca="false">IF(OR(H597="",I597=""),0,H597*I597)</f>
        <v>-6</v>
      </c>
      <c r="K597" s="38" t="s">
        <v>93</v>
      </c>
      <c r="L597" s="38" t="s">
        <v>114</v>
      </c>
      <c r="M597" s="41" t="str">
        <f aca="false">IF(D597="","",IF(E597="Référence inconnue","Référence inconnue",IF(I597="","Type inconnu",IF(AND(IFERROR(INDEX(Articles!$I$5:$I$304,MATCH(D597,Articles!$A$5:$A$304,0)),"Aucun")&lt;&gt;"Aucun",G597=""),"Lot manquant",IF(COUNTIF($N$2:$N$5000,N597)&gt;1,"Doublon ?","")))))</f>
        <v/>
      </c>
      <c r="N597" s="6" t="str">
        <f aca="false">IF(D597="","",B597&amp;"/"&amp;C597&amp;"/"&amp;D597&amp;"/"&amp;G597&amp;"/"&amp;H597&amp;"/"&amp;TEXT(A597,"0"))</f>
        <v>BS-2603-1455/Sortie/GA09//6/46090</v>
      </c>
    </row>
    <row r="598" customFormat="false" ht="15" hidden="false" customHeight="false" outlineLevel="0" collapsed="false">
      <c r="A598" s="37" t="n">
        <v>46090</v>
      </c>
      <c r="B598" s="38" t="s">
        <v>705</v>
      </c>
      <c r="C598" s="38" t="s">
        <v>113</v>
      </c>
      <c r="D598" s="38" t="s">
        <v>96</v>
      </c>
      <c r="E598" s="39" t="str">
        <f aca="false">IF(D598="","",IFERROR(INDEX(Articles!$B$5:$B$304,MATCH(D598,Articles!$A$5:$A$304,0)),"Référence inconnue"))</f>
        <v>Film étirable 500 mm</v>
      </c>
      <c r="F598" s="38" t="s">
        <v>93</v>
      </c>
      <c r="G598" s="38"/>
      <c r="H598" s="38" t="n">
        <v>4</v>
      </c>
      <c r="I598" s="40" t="n">
        <f aca="false">IF(C598="","",IFERROR(INDEX(Listes!$B$3:$B$20,MATCH(C598,Listes!$A$3:$A$20,0)),""))</f>
        <v>-1</v>
      </c>
      <c r="J598" s="40" t="n">
        <f aca="false">IF(OR(H598="",I598=""),0,H598*I598)</f>
        <v>-4</v>
      </c>
      <c r="K598" s="38" t="s">
        <v>93</v>
      </c>
      <c r="L598" s="38" t="s">
        <v>121</v>
      </c>
      <c r="M598" s="41" t="str">
        <f aca="false">IF(D598="","",IF(E598="Référence inconnue","Référence inconnue",IF(I598="","Type inconnu",IF(AND(IFERROR(INDEX(Articles!$I$5:$I$304,MATCH(D598,Articles!$A$5:$A$304,0)),"Aucun")&lt;&gt;"Aucun",G598=""),"Lot manquant",IF(COUNTIF($N$2:$N$5000,N598)&gt;1,"Doublon ?","")))))</f>
        <v/>
      </c>
      <c r="N598" s="6" t="str">
        <f aca="false">IF(D598="","",B598&amp;"/"&amp;C598&amp;"/"&amp;D598&amp;"/"&amp;G598&amp;"/"&amp;H598&amp;"/"&amp;TEXT(A598,"0"))</f>
        <v>BS-2603-1456/Sortie/FS500//4/46090</v>
      </c>
    </row>
    <row r="599" customFormat="false" ht="15" hidden="false" customHeight="false" outlineLevel="0" collapsed="false">
      <c r="A599" s="37" t="n">
        <v>46090</v>
      </c>
      <c r="B599" s="38" t="s">
        <v>706</v>
      </c>
      <c r="C599" s="38" t="s">
        <v>113</v>
      </c>
      <c r="D599" s="38" t="s">
        <v>97</v>
      </c>
      <c r="E599" s="39" t="str">
        <f aca="false">IF(D599="","",IFERROR(INDEX(Articles!$B$5:$B$304,MATCH(D599,Articles!$A$5:$A$304,0)),"Référence inconnue"))</f>
        <v>Vis H M8x30 (boîte de 100)</v>
      </c>
      <c r="F599" s="38" t="s">
        <v>93</v>
      </c>
      <c r="G599" s="38"/>
      <c r="H599" s="38" t="n">
        <v>2</v>
      </c>
      <c r="I599" s="40" t="n">
        <f aca="false">IF(C599="","",IFERROR(INDEX(Listes!$B$3:$B$20,MATCH(C599,Listes!$A$3:$A$20,0)),""))</f>
        <v>-1</v>
      </c>
      <c r="J599" s="40" t="n">
        <f aca="false">IF(OR(H599="",I599=""),0,H599*I599)</f>
        <v>-2</v>
      </c>
      <c r="K599" s="38" t="s">
        <v>93</v>
      </c>
      <c r="L599" s="38" t="s">
        <v>114</v>
      </c>
      <c r="M599" s="41" t="str">
        <f aca="false">IF(D599="","",IF(E599="Référence inconnue","Référence inconnue",IF(I599="","Type inconnu",IF(AND(IFERROR(INDEX(Articles!$I$5:$I$304,MATCH(D599,Articles!$A$5:$A$304,0)),"Aucun")&lt;&gt;"Aucun",G599=""),"Lot manquant",IF(COUNTIF($N$2:$N$5000,N599)&gt;1,"Doublon ?","")))))</f>
        <v/>
      </c>
      <c r="N599" s="6" t="str">
        <f aca="false">IF(D599="","",B599&amp;"/"&amp;C599&amp;"/"&amp;D599&amp;"/"&amp;G599&amp;"/"&amp;H599&amp;"/"&amp;TEXT(A599,"0"))</f>
        <v>BS-2603-1457/Sortie/BO830//2/46090</v>
      </c>
    </row>
    <row r="600" customFormat="false" ht="15" hidden="false" customHeight="false" outlineLevel="0" collapsed="false">
      <c r="A600" s="37" t="n">
        <v>46090</v>
      </c>
      <c r="B600" s="38" t="s">
        <v>707</v>
      </c>
      <c r="C600" s="38" t="s">
        <v>113</v>
      </c>
      <c r="D600" s="38" t="s">
        <v>98</v>
      </c>
      <c r="E600" s="39" t="str">
        <f aca="false">IF(D600="","",IFERROR(INDEX(Articles!$B$5:$B$304,MATCH(D600,Articles!$A$5:$A$304,0)),"Référence inconnue"))</f>
        <v>Roulement 6204-2RS</v>
      </c>
      <c r="F600" s="38" t="s">
        <v>93</v>
      </c>
      <c r="G600" s="38"/>
      <c r="H600" s="38" t="n">
        <v>2</v>
      </c>
      <c r="I600" s="40" t="n">
        <f aca="false">IF(C600="","",IFERROR(INDEX(Listes!$B$3:$B$20,MATCH(C600,Listes!$A$3:$A$20,0)),""))</f>
        <v>-1</v>
      </c>
      <c r="J600" s="40" t="n">
        <f aca="false">IF(OR(H600="",I600=""),0,H600*I600)</f>
        <v>-2</v>
      </c>
      <c r="K600" s="38" t="s">
        <v>93</v>
      </c>
      <c r="L600" s="38" t="s">
        <v>124</v>
      </c>
      <c r="M600" s="41" t="str">
        <f aca="false">IF(D600="","",IF(E600="Référence inconnue","Référence inconnue",IF(I600="","Type inconnu",IF(AND(IFERROR(INDEX(Articles!$I$5:$I$304,MATCH(D600,Articles!$A$5:$A$304,0)),"Aucun")&lt;&gt;"Aucun",G600=""),"Lot manquant",IF(COUNTIF($N$2:$N$5000,N600)&gt;1,"Doublon ?","")))))</f>
        <v/>
      </c>
      <c r="N600" s="6" t="str">
        <f aca="false">IF(D600="","",B600&amp;"/"&amp;C600&amp;"/"&amp;D600&amp;"/"&amp;G600&amp;"/"&amp;H600&amp;"/"&amp;TEXT(A600,"0"))</f>
        <v>BS-2603-1458/Sortie/RL6204//2/46090</v>
      </c>
    </row>
    <row r="601" customFormat="false" ht="15" hidden="false" customHeight="false" outlineLevel="0" collapsed="false">
      <c r="A601" s="37" t="n">
        <v>46091</v>
      </c>
      <c r="B601" s="38" t="s">
        <v>708</v>
      </c>
      <c r="C601" s="38" t="s">
        <v>113</v>
      </c>
      <c r="D601" s="38" t="s">
        <v>92</v>
      </c>
      <c r="E601" s="39" t="str">
        <f aca="false">IF(D601="","",IFERROR(INDEX(Articles!$B$5:$B$304,MATCH(D601,Articles!$A$5:$A$304,0)),"Référence inconnue"))</f>
        <v>Disque à tronçonner Ø125 mm</v>
      </c>
      <c r="F601" s="38" t="s">
        <v>111</v>
      </c>
      <c r="G601" s="38"/>
      <c r="H601" s="38" t="n">
        <v>5</v>
      </c>
      <c r="I601" s="40" t="n">
        <f aca="false">IF(C601="","",IFERROR(INDEX(Listes!$B$3:$B$20,MATCH(C601,Listes!$A$3:$A$20,0)),""))</f>
        <v>-1</v>
      </c>
      <c r="J601" s="40" t="n">
        <f aca="false">IF(OR(H601="",I601=""),0,H601*I601)</f>
        <v>-5</v>
      </c>
      <c r="K601" s="38" t="s">
        <v>111</v>
      </c>
      <c r="L601" s="38" t="s">
        <v>114</v>
      </c>
      <c r="M601" s="41" t="str">
        <f aca="false">IF(D601="","",IF(E601="Référence inconnue","Référence inconnue",IF(I601="","Type inconnu",IF(AND(IFERROR(INDEX(Articles!$I$5:$I$304,MATCH(D601,Articles!$A$5:$A$304,0)),"Aucun")&lt;&gt;"Aucun",G601=""),"Lot manquant",IF(COUNTIF($N$2:$N$5000,N601)&gt;1,"Doublon ?","")))))</f>
        <v/>
      </c>
      <c r="N601" s="6" t="str">
        <f aca="false">IF(D601="","",B601&amp;"/"&amp;C601&amp;"/"&amp;D601&amp;"/"&amp;G601&amp;"/"&amp;H601&amp;"/"&amp;TEXT(A601,"0"))</f>
        <v>BS-2603-1459/Sortie/DT125//5/46091</v>
      </c>
    </row>
    <row r="602" customFormat="false" ht="15" hidden="false" customHeight="false" outlineLevel="0" collapsed="false">
      <c r="A602" s="37" t="n">
        <v>46091</v>
      </c>
      <c r="B602" s="38" t="s">
        <v>709</v>
      </c>
      <c r="C602" s="38" t="s">
        <v>113</v>
      </c>
      <c r="D602" s="38" t="s">
        <v>92</v>
      </c>
      <c r="E602" s="39" t="str">
        <f aca="false">IF(D602="","",IFERROR(INDEX(Articles!$B$5:$B$304,MATCH(D602,Articles!$A$5:$A$304,0)),"Référence inconnue"))</f>
        <v>Disque à tronçonner Ø125 mm</v>
      </c>
      <c r="F602" s="38" t="s">
        <v>111</v>
      </c>
      <c r="G602" s="38"/>
      <c r="H602" s="38" t="n">
        <v>12</v>
      </c>
      <c r="I602" s="40" t="n">
        <f aca="false">IF(C602="","",IFERROR(INDEX(Listes!$B$3:$B$20,MATCH(C602,Listes!$A$3:$A$20,0)),""))</f>
        <v>-1</v>
      </c>
      <c r="J602" s="40" t="n">
        <f aca="false">IF(OR(H602="",I602=""),0,H602*I602)</f>
        <v>-12</v>
      </c>
      <c r="K602" s="38" t="s">
        <v>111</v>
      </c>
      <c r="L602" s="38" t="s">
        <v>114</v>
      </c>
      <c r="M602" s="41" t="str">
        <f aca="false">IF(D602="","",IF(E602="Référence inconnue","Référence inconnue",IF(I602="","Type inconnu",IF(AND(IFERROR(INDEX(Articles!$I$5:$I$304,MATCH(D602,Articles!$A$5:$A$304,0)),"Aucun")&lt;&gt;"Aucun",G602=""),"Lot manquant",IF(COUNTIF($N$2:$N$5000,N602)&gt;1,"Doublon ?","")))))</f>
        <v/>
      </c>
      <c r="N602" s="6" t="str">
        <f aca="false">IF(D602="","",B602&amp;"/"&amp;C602&amp;"/"&amp;D602&amp;"/"&amp;G602&amp;"/"&amp;H602&amp;"/"&amp;TEXT(A602,"0"))</f>
        <v>BS-2603-1460/Sortie/DT125//12/46091</v>
      </c>
    </row>
    <row r="603" customFormat="false" ht="15" hidden="false" customHeight="false" outlineLevel="0" collapsed="false">
      <c r="A603" s="37" t="n">
        <v>46091</v>
      </c>
      <c r="B603" s="38" t="s">
        <v>710</v>
      </c>
      <c r="C603" s="38" t="s">
        <v>113</v>
      </c>
      <c r="D603" s="38" t="s">
        <v>92</v>
      </c>
      <c r="E603" s="39" t="str">
        <f aca="false">IF(D603="","",IFERROR(INDEX(Articles!$B$5:$B$304,MATCH(D603,Articles!$A$5:$A$304,0)),"Référence inconnue"))</f>
        <v>Disque à tronçonner Ø125 mm</v>
      </c>
      <c r="F603" s="38" t="s">
        <v>111</v>
      </c>
      <c r="G603" s="38"/>
      <c r="H603" s="38" t="n">
        <v>7</v>
      </c>
      <c r="I603" s="40" t="n">
        <f aca="false">IF(C603="","",IFERROR(INDEX(Listes!$B$3:$B$20,MATCH(C603,Listes!$A$3:$A$20,0)),""))</f>
        <v>-1</v>
      </c>
      <c r="J603" s="40" t="n">
        <f aca="false">IF(OR(H603="",I603=""),0,H603*I603)</f>
        <v>-7</v>
      </c>
      <c r="K603" s="38" t="s">
        <v>111</v>
      </c>
      <c r="L603" s="38" t="s">
        <v>114</v>
      </c>
      <c r="M603" s="41" t="str">
        <f aca="false">IF(D603="","",IF(E603="Référence inconnue","Référence inconnue",IF(I603="","Type inconnu",IF(AND(IFERROR(INDEX(Articles!$I$5:$I$304,MATCH(D603,Articles!$A$5:$A$304,0)),"Aucun")&lt;&gt;"Aucun",G603=""),"Lot manquant",IF(COUNTIF($N$2:$N$5000,N603)&gt;1,"Doublon ?","")))))</f>
        <v/>
      </c>
      <c r="N603" s="6" t="str">
        <f aca="false">IF(D603="","",B603&amp;"/"&amp;C603&amp;"/"&amp;D603&amp;"/"&amp;G603&amp;"/"&amp;H603&amp;"/"&amp;TEXT(A603,"0"))</f>
        <v>BS-2603-1461/Sortie/DT125//7/46091</v>
      </c>
    </row>
    <row r="604" customFormat="false" ht="15" hidden="false" customHeight="false" outlineLevel="0" collapsed="false">
      <c r="A604" s="37" t="n">
        <v>46091</v>
      </c>
      <c r="B604" s="38" t="s">
        <v>711</v>
      </c>
      <c r="C604" s="38" t="s">
        <v>113</v>
      </c>
      <c r="D604" s="38" t="s">
        <v>95</v>
      </c>
      <c r="E604" s="39" t="str">
        <f aca="false">IF(D604="","",IFERROR(INDEX(Articles!$B$5:$B$304,MATCH(D604,Articles!$A$5:$A$304,0)),"Référence inconnue"))</f>
        <v>Gants de manutention taille 9</v>
      </c>
      <c r="F604" s="38" t="s">
        <v>93</v>
      </c>
      <c r="G604" s="38"/>
      <c r="H604" s="38" t="n">
        <v>6</v>
      </c>
      <c r="I604" s="40" t="n">
        <f aca="false">IF(C604="","",IFERROR(INDEX(Listes!$B$3:$B$20,MATCH(C604,Listes!$A$3:$A$20,0)),""))</f>
        <v>-1</v>
      </c>
      <c r="J604" s="40" t="n">
        <f aca="false">IF(OR(H604="",I604=""),0,H604*I604)</f>
        <v>-6</v>
      </c>
      <c r="K604" s="38" t="s">
        <v>93</v>
      </c>
      <c r="L604" s="38" t="s">
        <v>114</v>
      </c>
      <c r="M604" s="41" t="str">
        <f aca="false">IF(D604="","",IF(E604="Référence inconnue","Référence inconnue",IF(I604="","Type inconnu",IF(AND(IFERROR(INDEX(Articles!$I$5:$I$304,MATCH(D604,Articles!$A$5:$A$304,0)),"Aucun")&lt;&gt;"Aucun",G604=""),"Lot manquant",IF(COUNTIF($N$2:$N$5000,N604)&gt;1,"Doublon ?","")))))</f>
        <v/>
      </c>
      <c r="N604" s="6" t="str">
        <f aca="false">IF(D604="","",B604&amp;"/"&amp;C604&amp;"/"&amp;D604&amp;"/"&amp;G604&amp;"/"&amp;H604&amp;"/"&amp;TEXT(A604,"0"))</f>
        <v>BS-2603-1462/Sortie/GA09//6/46091</v>
      </c>
    </row>
    <row r="605" customFormat="false" ht="15" hidden="false" customHeight="false" outlineLevel="0" collapsed="false">
      <c r="A605" s="37" t="n">
        <v>46091</v>
      </c>
      <c r="B605" s="38" t="s">
        <v>712</v>
      </c>
      <c r="C605" s="38" t="s">
        <v>113</v>
      </c>
      <c r="D605" s="38" t="s">
        <v>96</v>
      </c>
      <c r="E605" s="39" t="str">
        <f aca="false">IF(D605="","",IFERROR(INDEX(Articles!$B$5:$B$304,MATCH(D605,Articles!$A$5:$A$304,0)),"Référence inconnue"))</f>
        <v>Film étirable 500 mm</v>
      </c>
      <c r="F605" s="38" t="s">
        <v>93</v>
      </c>
      <c r="G605" s="38"/>
      <c r="H605" s="38" t="n">
        <v>2</v>
      </c>
      <c r="I605" s="40" t="n">
        <f aca="false">IF(C605="","",IFERROR(INDEX(Listes!$B$3:$B$20,MATCH(C605,Listes!$A$3:$A$20,0)),""))</f>
        <v>-1</v>
      </c>
      <c r="J605" s="40" t="n">
        <f aca="false">IF(OR(H605="",I605=""),0,H605*I605)</f>
        <v>-2</v>
      </c>
      <c r="K605" s="38" t="s">
        <v>93</v>
      </c>
      <c r="L605" s="38" t="s">
        <v>121</v>
      </c>
      <c r="M605" s="41" t="str">
        <f aca="false">IF(D605="","",IF(E605="Référence inconnue","Référence inconnue",IF(I605="","Type inconnu",IF(AND(IFERROR(INDEX(Articles!$I$5:$I$304,MATCH(D605,Articles!$A$5:$A$304,0)),"Aucun")&lt;&gt;"Aucun",G605=""),"Lot manquant",IF(COUNTIF($N$2:$N$5000,N605)&gt;1,"Doublon ?","")))))</f>
        <v/>
      </c>
      <c r="N605" s="6" t="str">
        <f aca="false">IF(D605="","",B605&amp;"/"&amp;C605&amp;"/"&amp;D605&amp;"/"&amp;G605&amp;"/"&amp;H605&amp;"/"&amp;TEXT(A605,"0"))</f>
        <v>BS-2603-1463/Sortie/FS500//2/46091</v>
      </c>
    </row>
    <row r="606" customFormat="false" ht="15" hidden="false" customHeight="false" outlineLevel="0" collapsed="false">
      <c r="A606" s="37" t="n">
        <v>46092</v>
      </c>
      <c r="B606" s="38" t="s">
        <v>713</v>
      </c>
      <c r="C606" s="38" t="s">
        <v>140</v>
      </c>
      <c r="D606" s="38" t="s">
        <v>92</v>
      </c>
      <c r="E606" s="39" t="str">
        <f aca="false">IF(D606="","",IFERROR(INDEX(Articles!$B$5:$B$304,MATCH(D606,Articles!$A$5:$A$304,0)),"Référence inconnue"))</f>
        <v>Disque à tronçonner Ø125 mm</v>
      </c>
      <c r="F606" s="38" t="s">
        <v>93</v>
      </c>
      <c r="G606" s="38"/>
      <c r="H606" s="38" t="n">
        <v>120</v>
      </c>
      <c r="I606" s="40" t="n">
        <f aca="false">IF(C606="","",IFERROR(INDEX(Listes!$B$3:$B$20,MATCH(C606,Listes!$A$3:$A$20,0)),""))</f>
        <v>1</v>
      </c>
      <c r="J606" s="40" t="n">
        <f aca="false">IF(OR(H606="",I606=""),0,H606*I606)</f>
        <v>120</v>
      </c>
      <c r="K606" s="38" t="s">
        <v>93</v>
      </c>
      <c r="L606" s="38" t="s">
        <v>714</v>
      </c>
      <c r="M606" s="41" t="str">
        <f aca="false">IF(D606="","",IF(E606="Référence inconnue","Référence inconnue",IF(I606="","Type inconnu",IF(AND(IFERROR(INDEX(Articles!$I$5:$I$304,MATCH(D606,Articles!$A$5:$A$304,0)),"Aucun")&lt;&gt;"Aucun",G606=""),"Lot manquant",IF(COUNTIF($N$2:$N$5000,N606)&gt;1,"Doublon ?","")))))</f>
        <v/>
      </c>
      <c r="N606" s="6" t="str">
        <f aca="false">IF(D606="","",B606&amp;"/"&amp;C606&amp;"/"&amp;D606&amp;"/"&amp;G606&amp;"/"&amp;H606&amp;"/"&amp;TEXT(A606,"0"))</f>
        <v>BR-2603-041/Réception/DT125//120/46092</v>
      </c>
    </row>
    <row r="607" customFormat="false" ht="15" hidden="false" customHeight="false" outlineLevel="0" collapsed="false">
      <c r="A607" s="37" t="n">
        <v>46092</v>
      </c>
      <c r="B607" s="38" t="s">
        <v>715</v>
      </c>
      <c r="C607" s="38" t="s">
        <v>107</v>
      </c>
      <c r="D607" s="38" t="s">
        <v>92</v>
      </c>
      <c r="E607" s="39" t="str">
        <f aca="false">IF(D607="","",IFERROR(INDEX(Articles!$B$5:$B$304,MATCH(D607,Articles!$A$5:$A$304,0)),"Référence inconnue"))</f>
        <v>Disque à tronçonner Ø125 mm</v>
      </c>
      <c r="F607" s="38" t="s">
        <v>93</v>
      </c>
      <c r="G607" s="38"/>
      <c r="H607" s="38" t="n">
        <v>20</v>
      </c>
      <c r="I607" s="40" t="n">
        <f aca="false">IF(C607="","",IFERROR(INDEX(Listes!$B$3:$B$20,MATCH(C607,Listes!$A$3:$A$20,0)),""))</f>
        <v>-1</v>
      </c>
      <c r="J607" s="40" t="n">
        <f aca="false">IF(OR(H607="",I607=""),0,H607*I607)</f>
        <v>-20</v>
      </c>
      <c r="K607" s="38" t="s">
        <v>93</v>
      </c>
      <c r="L607" s="38" t="s">
        <v>108</v>
      </c>
      <c r="M607" s="41" t="str">
        <f aca="false">IF(D607="","",IF(E607="Référence inconnue","Référence inconnue",IF(I607="","Type inconnu",IF(AND(IFERROR(INDEX(Articles!$I$5:$I$304,MATCH(D607,Articles!$A$5:$A$304,0)),"Aucun")&lt;&gt;"Aucun",G607=""),"Lot manquant",IF(COUNTIF($N$2:$N$5000,N607)&gt;1,"Doublon ?","")))))</f>
        <v/>
      </c>
      <c r="N607" s="6" t="str">
        <f aca="false">IF(D607="","",B607&amp;"/"&amp;C607&amp;"/"&amp;D607&amp;"/"&amp;G607&amp;"/"&amp;H607&amp;"/"&amp;TEXT(A607,"0"))</f>
        <v>TR-2603-045/Transfert sortant/DT125//20/46092</v>
      </c>
    </row>
    <row r="608" customFormat="false" ht="15" hidden="false" customHeight="false" outlineLevel="0" collapsed="false">
      <c r="A608" s="37" t="n">
        <v>46092</v>
      </c>
      <c r="B608" s="38" t="s">
        <v>716</v>
      </c>
      <c r="C608" s="38" t="s">
        <v>107</v>
      </c>
      <c r="D608" s="38" t="s">
        <v>92</v>
      </c>
      <c r="E608" s="39" t="str">
        <f aca="false">IF(D608="","",IFERROR(INDEX(Articles!$B$5:$B$304,MATCH(D608,Articles!$A$5:$A$304,0)),"Référence inconnue"))</f>
        <v>Disque à tronçonner Ø125 mm</v>
      </c>
      <c r="F608" s="38" t="s">
        <v>93</v>
      </c>
      <c r="G608" s="38"/>
      <c r="H608" s="38" t="n">
        <v>20</v>
      </c>
      <c r="I608" s="40" t="n">
        <f aca="false">IF(C608="","",IFERROR(INDEX(Listes!$B$3:$B$20,MATCH(C608,Listes!$A$3:$A$20,0)),""))</f>
        <v>-1</v>
      </c>
      <c r="J608" s="40" t="n">
        <f aca="false">IF(OR(H608="",I608=""),0,H608*I608)</f>
        <v>-20</v>
      </c>
      <c r="K608" s="38" t="s">
        <v>93</v>
      </c>
      <c r="L608" s="38" t="s">
        <v>108</v>
      </c>
      <c r="M608" s="41" t="str">
        <f aca="false">IF(D608="","",IF(E608="Référence inconnue","Référence inconnue",IF(I608="","Type inconnu",IF(AND(IFERROR(INDEX(Articles!$I$5:$I$304,MATCH(D608,Articles!$A$5:$A$304,0)),"Aucun")&lt;&gt;"Aucun",G608=""),"Lot manquant",IF(COUNTIF($N$2:$N$5000,N608)&gt;1,"Doublon ?","")))))</f>
        <v/>
      </c>
      <c r="N608" s="6" t="str">
        <f aca="false">IF(D608="","",B608&amp;"/"&amp;C608&amp;"/"&amp;D608&amp;"/"&amp;G608&amp;"/"&amp;H608&amp;"/"&amp;TEXT(A608,"0"))</f>
        <v>TR-2603-046/Transfert sortant/DT125//20/46092</v>
      </c>
    </row>
    <row r="609" customFormat="false" ht="15" hidden="false" customHeight="false" outlineLevel="0" collapsed="false">
      <c r="A609" s="37" t="n">
        <v>46092</v>
      </c>
      <c r="B609" s="38" t="s">
        <v>715</v>
      </c>
      <c r="C609" s="38" t="s">
        <v>110</v>
      </c>
      <c r="D609" s="38" t="s">
        <v>92</v>
      </c>
      <c r="E609" s="39" t="str">
        <f aca="false">IF(D609="","",IFERROR(INDEX(Articles!$B$5:$B$304,MATCH(D609,Articles!$A$5:$A$304,0)),"Référence inconnue"))</f>
        <v>Disque à tronçonner Ø125 mm</v>
      </c>
      <c r="F609" s="38" t="s">
        <v>111</v>
      </c>
      <c r="G609" s="38"/>
      <c r="H609" s="38" t="n">
        <v>20</v>
      </c>
      <c r="I609" s="40" t="n">
        <f aca="false">IF(C609="","",IFERROR(INDEX(Listes!$B$3:$B$20,MATCH(C609,Listes!$A$3:$A$20,0)),""))</f>
        <v>1</v>
      </c>
      <c r="J609" s="40" t="n">
        <f aca="false">IF(OR(H609="",I609=""),0,H609*I609)</f>
        <v>20</v>
      </c>
      <c r="K609" s="38" t="s">
        <v>93</v>
      </c>
      <c r="L609" s="38" t="s">
        <v>108</v>
      </c>
      <c r="M609" s="41" t="str">
        <f aca="false">IF(D609="","",IF(E609="Référence inconnue","Référence inconnue",IF(I609="","Type inconnu",IF(AND(IFERROR(INDEX(Articles!$I$5:$I$304,MATCH(D609,Articles!$A$5:$A$304,0)),"Aucun")&lt;&gt;"Aucun",G609=""),"Lot manquant",IF(COUNTIF($N$2:$N$5000,N609)&gt;1,"Doublon ?","")))))</f>
        <v/>
      </c>
      <c r="N609" s="6" t="str">
        <f aca="false">IF(D609="","",B609&amp;"/"&amp;C609&amp;"/"&amp;D609&amp;"/"&amp;G609&amp;"/"&amp;H609&amp;"/"&amp;TEXT(A609,"0"))</f>
        <v>TR-2603-045/Transfert entrant/DT125//20/46092</v>
      </c>
    </row>
    <row r="610" customFormat="false" ht="15" hidden="false" customHeight="false" outlineLevel="0" collapsed="false">
      <c r="A610" s="37" t="n">
        <v>46092</v>
      </c>
      <c r="B610" s="38" t="s">
        <v>716</v>
      </c>
      <c r="C610" s="38" t="s">
        <v>110</v>
      </c>
      <c r="D610" s="38" t="s">
        <v>92</v>
      </c>
      <c r="E610" s="39" t="str">
        <f aca="false">IF(D610="","",IFERROR(INDEX(Articles!$B$5:$B$304,MATCH(D610,Articles!$A$5:$A$304,0)),"Référence inconnue"))</f>
        <v>Disque à tronçonner Ø125 mm</v>
      </c>
      <c r="F610" s="38" t="s">
        <v>111</v>
      </c>
      <c r="G610" s="38"/>
      <c r="H610" s="38" t="n">
        <v>20</v>
      </c>
      <c r="I610" s="40" t="n">
        <f aca="false">IF(C610="","",IFERROR(INDEX(Listes!$B$3:$B$20,MATCH(C610,Listes!$A$3:$A$20,0)),""))</f>
        <v>1</v>
      </c>
      <c r="J610" s="40" t="n">
        <f aca="false">IF(OR(H610="",I610=""),0,H610*I610)</f>
        <v>20</v>
      </c>
      <c r="K610" s="38" t="s">
        <v>93</v>
      </c>
      <c r="L610" s="38" t="s">
        <v>108</v>
      </c>
      <c r="M610" s="41" t="str">
        <f aca="false">IF(D610="","",IF(E610="Référence inconnue","Référence inconnue",IF(I610="","Type inconnu",IF(AND(IFERROR(INDEX(Articles!$I$5:$I$304,MATCH(D610,Articles!$A$5:$A$304,0)),"Aucun")&lt;&gt;"Aucun",G610=""),"Lot manquant",IF(COUNTIF($N$2:$N$5000,N610)&gt;1,"Doublon ?","")))))</f>
        <v/>
      </c>
      <c r="N610" s="6" t="str">
        <f aca="false">IF(D610="","",B610&amp;"/"&amp;C610&amp;"/"&amp;D610&amp;"/"&amp;G610&amp;"/"&amp;H610&amp;"/"&amp;TEXT(A610,"0"))</f>
        <v>TR-2603-046/Transfert entrant/DT125//20/46092</v>
      </c>
    </row>
    <row r="611" customFormat="false" ht="15" hidden="false" customHeight="false" outlineLevel="0" collapsed="false">
      <c r="A611" s="37" t="n">
        <v>46092</v>
      </c>
      <c r="B611" s="38" t="s">
        <v>717</v>
      </c>
      <c r="C611" s="38" t="s">
        <v>113</v>
      </c>
      <c r="D611" s="38" t="s">
        <v>92</v>
      </c>
      <c r="E611" s="39" t="str">
        <f aca="false">IF(D611="","",IFERROR(INDEX(Articles!$B$5:$B$304,MATCH(D611,Articles!$A$5:$A$304,0)),"Référence inconnue"))</f>
        <v>Disque à tronçonner Ø125 mm</v>
      </c>
      <c r="F611" s="38" t="s">
        <v>111</v>
      </c>
      <c r="G611" s="38"/>
      <c r="H611" s="38" t="n">
        <v>6</v>
      </c>
      <c r="I611" s="40" t="n">
        <f aca="false">IF(C611="","",IFERROR(INDEX(Listes!$B$3:$B$20,MATCH(C611,Listes!$A$3:$A$20,0)),""))</f>
        <v>-1</v>
      </c>
      <c r="J611" s="40" t="n">
        <f aca="false">IF(OR(H611="",I611=""),0,H611*I611)</f>
        <v>-6</v>
      </c>
      <c r="K611" s="38" t="s">
        <v>111</v>
      </c>
      <c r="L611" s="38" t="s">
        <v>114</v>
      </c>
      <c r="M611" s="41" t="str">
        <f aca="false">IF(D611="","",IF(E611="Référence inconnue","Référence inconnue",IF(I611="","Type inconnu",IF(AND(IFERROR(INDEX(Articles!$I$5:$I$304,MATCH(D611,Articles!$A$5:$A$304,0)),"Aucun")&lt;&gt;"Aucun",G611=""),"Lot manquant",IF(COUNTIF($N$2:$N$5000,N611)&gt;1,"Doublon ?","")))))</f>
        <v/>
      </c>
      <c r="N611" s="6" t="str">
        <f aca="false">IF(D611="","",B611&amp;"/"&amp;C611&amp;"/"&amp;D611&amp;"/"&amp;G611&amp;"/"&amp;H611&amp;"/"&amp;TEXT(A611,"0"))</f>
        <v>BS-2603-1464/Sortie/DT125//6/46092</v>
      </c>
    </row>
    <row r="612" customFormat="false" ht="15" hidden="false" customHeight="false" outlineLevel="0" collapsed="false">
      <c r="A612" s="37" t="n">
        <v>46092</v>
      </c>
      <c r="B612" s="38" t="s">
        <v>718</v>
      </c>
      <c r="C612" s="38" t="s">
        <v>113</v>
      </c>
      <c r="D612" s="38" t="s">
        <v>92</v>
      </c>
      <c r="E612" s="39" t="str">
        <f aca="false">IF(D612="","",IFERROR(INDEX(Articles!$B$5:$B$304,MATCH(D612,Articles!$A$5:$A$304,0)),"Référence inconnue"))</f>
        <v>Disque à tronçonner Ø125 mm</v>
      </c>
      <c r="F612" s="38" t="s">
        <v>111</v>
      </c>
      <c r="G612" s="38"/>
      <c r="H612" s="38" t="n">
        <v>5</v>
      </c>
      <c r="I612" s="40" t="n">
        <f aca="false">IF(C612="","",IFERROR(INDEX(Listes!$B$3:$B$20,MATCH(C612,Listes!$A$3:$A$20,0)),""))</f>
        <v>-1</v>
      </c>
      <c r="J612" s="40" t="n">
        <f aca="false">IF(OR(H612="",I612=""),0,H612*I612)</f>
        <v>-5</v>
      </c>
      <c r="K612" s="38" t="s">
        <v>111</v>
      </c>
      <c r="L612" s="38" t="s">
        <v>114</v>
      </c>
      <c r="M612" s="41" t="str">
        <f aca="false">IF(D612="","",IF(E612="Référence inconnue","Référence inconnue",IF(I612="","Type inconnu",IF(AND(IFERROR(INDEX(Articles!$I$5:$I$304,MATCH(D612,Articles!$A$5:$A$304,0)),"Aucun")&lt;&gt;"Aucun",G612=""),"Lot manquant",IF(COUNTIF($N$2:$N$5000,N612)&gt;1,"Doublon ?","")))))</f>
        <v/>
      </c>
      <c r="N612" s="6" t="str">
        <f aca="false">IF(D612="","",B612&amp;"/"&amp;C612&amp;"/"&amp;D612&amp;"/"&amp;G612&amp;"/"&amp;H612&amp;"/"&amp;TEXT(A612,"0"))</f>
        <v>BS-2603-1465/Sortie/DT125//5/46092</v>
      </c>
    </row>
    <row r="613" customFormat="false" ht="15" hidden="false" customHeight="false" outlineLevel="0" collapsed="false">
      <c r="A613" s="37" t="n">
        <v>46092</v>
      </c>
      <c r="B613" s="38" t="s">
        <v>719</v>
      </c>
      <c r="C613" s="38" t="s">
        <v>113</v>
      </c>
      <c r="D613" s="38" t="s">
        <v>95</v>
      </c>
      <c r="E613" s="39" t="str">
        <f aca="false">IF(D613="","",IFERROR(INDEX(Articles!$B$5:$B$304,MATCH(D613,Articles!$A$5:$A$304,0)),"Référence inconnue"))</f>
        <v>Gants de manutention taille 9</v>
      </c>
      <c r="F613" s="38" t="s">
        <v>93</v>
      </c>
      <c r="G613" s="38"/>
      <c r="H613" s="38" t="n">
        <v>6</v>
      </c>
      <c r="I613" s="40" t="n">
        <f aca="false">IF(C613="","",IFERROR(INDEX(Listes!$B$3:$B$20,MATCH(C613,Listes!$A$3:$A$20,0)),""))</f>
        <v>-1</v>
      </c>
      <c r="J613" s="40" t="n">
        <f aca="false">IF(OR(H613="",I613=""),0,H613*I613)</f>
        <v>-6</v>
      </c>
      <c r="K613" s="38" t="s">
        <v>93</v>
      </c>
      <c r="L613" s="38" t="s">
        <v>114</v>
      </c>
      <c r="M613" s="41" t="str">
        <f aca="false">IF(D613="","",IF(E613="Référence inconnue","Référence inconnue",IF(I613="","Type inconnu",IF(AND(IFERROR(INDEX(Articles!$I$5:$I$304,MATCH(D613,Articles!$A$5:$A$304,0)),"Aucun")&lt;&gt;"Aucun",G613=""),"Lot manquant",IF(COUNTIF($N$2:$N$5000,N613)&gt;1,"Doublon ?","")))))</f>
        <v/>
      </c>
      <c r="N613" s="6" t="str">
        <f aca="false">IF(D613="","",B613&amp;"/"&amp;C613&amp;"/"&amp;D613&amp;"/"&amp;G613&amp;"/"&amp;H613&amp;"/"&amp;TEXT(A613,"0"))</f>
        <v>BS-2603-1466/Sortie/GA09//6/46092</v>
      </c>
    </row>
    <row r="614" customFormat="false" ht="15" hidden="false" customHeight="false" outlineLevel="0" collapsed="false">
      <c r="A614" s="37" t="n">
        <v>46092</v>
      </c>
      <c r="B614" s="38" t="s">
        <v>720</v>
      </c>
      <c r="C614" s="38" t="s">
        <v>113</v>
      </c>
      <c r="D614" s="38" t="s">
        <v>96</v>
      </c>
      <c r="E614" s="39" t="str">
        <f aca="false">IF(D614="","",IFERROR(INDEX(Articles!$B$5:$B$304,MATCH(D614,Articles!$A$5:$A$304,0)),"Référence inconnue"))</f>
        <v>Film étirable 500 mm</v>
      </c>
      <c r="F614" s="38" t="s">
        <v>93</v>
      </c>
      <c r="G614" s="38"/>
      <c r="H614" s="38" t="n">
        <v>1</v>
      </c>
      <c r="I614" s="40" t="n">
        <f aca="false">IF(C614="","",IFERROR(INDEX(Listes!$B$3:$B$20,MATCH(C614,Listes!$A$3:$A$20,0)),""))</f>
        <v>-1</v>
      </c>
      <c r="J614" s="40" t="n">
        <f aca="false">IF(OR(H614="",I614=""),0,H614*I614)</f>
        <v>-1</v>
      </c>
      <c r="K614" s="38" t="s">
        <v>93</v>
      </c>
      <c r="L614" s="38" t="s">
        <v>121</v>
      </c>
      <c r="M614" s="41" t="str">
        <f aca="false">IF(D614="","",IF(E614="Référence inconnue","Référence inconnue",IF(I614="","Type inconnu",IF(AND(IFERROR(INDEX(Articles!$I$5:$I$304,MATCH(D614,Articles!$A$5:$A$304,0)),"Aucun")&lt;&gt;"Aucun",G614=""),"Lot manquant",IF(COUNTIF($N$2:$N$5000,N614)&gt;1,"Doublon ?","")))))</f>
        <v/>
      </c>
      <c r="N614" s="6" t="str">
        <f aca="false">IF(D614="","",B614&amp;"/"&amp;C614&amp;"/"&amp;D614&amp;"/"&amp;G614&amp;"/"&amp;H614&amp;"/"&amp;TEXT(A614,"0"))</f>
        <v>BS-2603-1467/Sortie/FS500//1/46092</v>
      </c>
    </row>
    <row r="615" customFormat="false" ht="15" hidden="false" customHeight="false" outlineLevel="0" collapsed="false">
      <c r="A615" s="37" t="n">
        <v>46093</v>
      </c>
      <c r="B615" s="38" t="s">
        <v>721</v>
      </c>
      <c r="C615" s="38" t="s">
        <v>113</v>
      </c>
      <c r="D615" s="38" t="s">
        <v>92</v>
      </c>
      <c r="E615" s="39" t="str">
        <f aca="false">IF(D615="","",IFERROR(INDEX(Articles!$B$5:$B$304,MATCH(D615,Articles!$A$5:$A$304,0)),"Référence inconnue"))</f>
        <v>Disque à tronçonner Ø125 mm</v>
      </c>
      <c r="F615" s="38" t="s">
        <v>111</v>
      </c>
      <c r="G615" s="38"/>
      <c r="H615" s="38" t="n">
        <v>3</v>
      </c>
      <c r="I615" s="40" t="n">
        <f aca="false">IF(C615="","",IFERROR(INDEX(Listes!$B$3:$B$20,MATCH(C615,Listes!$A$3:$A$20,0)),""))</f>
        <v>-1</v>
      </c>
      <c r="J615" s="40" t="n">
        <f aca="false">IF(OR(H615="",I615=""),0,H615*I615)</f>
        <v>-3</v>
      </c>
      <c r="K615" s="38" t="s">
        <v>111</v>
      </c>
      <c r="L615" s="38" t="s">
        <v>114</v>
      </c>
      <c r="M615" s="41" t="str">
        <f aca="false">IF(D615="","",IF(E615="Référence inconnue","Référence inconnue",IF(I615="","Type inconnu",IF(AND(IFERROR(INDEX(Articles!$I$5:$I$304,MATCH(D615,Articles!$A$5:$A$304,0)),"Aucun")&lt;&gt;"Aucun",G615=""),"Lot manquant",IF(COUNTIF($N$2:$N$5000,N615)&gt;1,"Doublon ?","")))))</f>
        <v/>
      </c>
      <c r="N615" s="6" t="str">
        <f aca="false">IF(D615="","",B615&amp;"/"&amp;C615&amp;"/"&amp;D615&amp;"/"&amp;G615&amp;"/"&amp;H615&amp;"/"&amp;TEXT(A615,"0"))</f>
        <v>BS-2603-1468/Sortie/DT125//3/46093</v>
      </c>
    </row>
    <row r="616" customFormat="false" ht="15" hidden="false" customHeight="false" outlineLevel="0" collapsed="false">
      <c r="A616" s="37" t="n">
        <v>46093</v>
      </c>
      <c r="B616" s="38" t="s">
        <v>722</v>
      </c>
      <c r="C616" s="38" t="s">
        <v>113</v>
      </c>
      <c r="D616" s="38" t="s">
        <v>92</v>
      </c>
      <c r="E616" s="39" t="str">
        <f aca="false">IF(D616="","",IFERROR(INDEX(Articles!$B$5:$B$304,MATCH(D616,Articles!$A$5:$A$304,0)),"Référence inconnue"))</f>
        <v>Disque à tronçonner Ø125 mm</v>
      </c>
      <c r="F616" s="38" t="s">
        <v>111</v>
      </c>
      <c r="G616" s="38"/>
      <c r="H616" s="38" t="n">
        <v>5</v>
      </c>
      <c r="I616" s="40" t="n">
        <f aca="false">IF(C616="","",IFERROR(INDEX(Listes!$B$3:$B$20,MATCH(C616,Listes!$A$3:$A$20,0)),""))</f>
        <v>-1</v>
      </c>
      <c r="J616" s="40" t="n">
        <f aca="false">IF(OR(H616="",I616=""),0,H616*I616)</f>
        <v>-5</v>
      </c>
      <c r="K616" s="38" t="s">
        <v>111</v>
      </c>
      <c r="L616" s="38" t="s">
        <v>114</v>
      </c>
      <c r="M616" s="41" t="str">
        <f aca="false">IF(D616="","",IF(E616="Référence inconnue","Référence inconnue",IF(I616="","Type inconnu",IF(AND(IFERROR(INDEX(Articles!$I$5:$I$304,MATCH(D616,Articles!$A$5:$A$304,0)),"Aucun")&lt;&gt;"Aucun",G616=""),"Lot manquant",IF(COUNTIF($N$2:$N$5000,N616)&gt;1,"Doublon ?","")))))</f>
        <v/>
      </c>
      <c r="N616" s="6" t="str">
        <f aca="false">IF(D616="","",B616&amp;"/"&amp;C616&amp;"/"&amp;D616&amp;"/"&amp;G616&amp;"/"&amp;H616&amp;"/"&amp;TEXT(A616,"0"))</f>
        <v>BS-2603-1469/Sortie/DT125//5/46093</v>
      </c>
    </row>
    <row r="617" customFormat="false" ht="15" hidden="false" customHeight="false" outlineLevel="0" collapsed="false">
      <c r="A617" s="37" t="n">
        <v>46093</v>
      </c>
      <c r="B617" s="38" t="s">
        <v>723</v>
      </c>
      <c r="C617" s="38" t="s">
        <v>113</v>
      </c>
      <c r="D617" s="38" t="s">
        <v>95</v>
      </c>
      <c r="E617" s="39" t="str">
        <f aca="false">IF(D617="","",IFERROR(INDEX(Articles!$B$5:$B$304,MATCH(D617,Articles!$A$5:$A$304,0)),"Référence inconnue"))</f>
        <v>Gants de manutention taille 9</v>
      </c>
      <c r="F617" s="38" t="s">
        <v>93</v>
      </c>
      <c r="G617" s="38"/>
      <c r="H617" s="38" t="n">
        <v>6</v>
      </c>
      <c r="I617" s="40" t="n">
        <f aca="false">IF(C617="","",IFERROR(INDEX(Listes!$B$3:$B$20,MATCH(C617,Listes!$A$3:$A$20,0)),""))</f>
        <v>-1</v>
      </c>
      <c r="J617" s="40" t="n">
        <f aca="false">IF(OR(H617="",I617=""),0,H617*I617)</f>
        <v>-6</v>
      </c>
      <c r="K617" s="38" t="s">
        <v>93</v>
      </c>
      <c r="L617" s="38" t="s">
        <v>114</v>
      </c>
      <c r="M617" s="41" t="str">
        <f aca="false">IF(D617="","",IF(E617="Référence inconnue","Référence inconnue",IF(I617="","Type inconnu",IF(AND(IFERROR(INDEX(Articles!$I$5:$I$304,MATCH(D617,Articles!$A$5:$A$304,0)),"Aucun")&lt;&gt;"Aucun",G617=""),"Lot manquant",IF(COUNTIF($N$2:$N$5000,N617)&gt;1,"Doublon ?","")))))</f>
        <v/>
      </c>
      <c r="N617" s="6" t="str">
        <f aca="false">IF(D617="","",B617&amp;"/"&amp;C617&amp;"/"&amp;D617&amp;"/"&amp;G617&amp;"/"&amp;H617&amp;"/"&amp;TEXT(A617,"0"))</f>
        <v>BS-2603-1470/Sortie/GA09//6/46093</v>
      </c>
    </row>
    <row r="618" customFormat="false" ht="15" hidden="false" customHeight="false" outlineLevel="0" collapsed="false">
      <c r="A618" s="37" t="n">
        <v>46093</v>
      </c>
      <c r="B618" s="38" t="s">
        <v>724</v>
      </c>
      <c r="C618" s="38" t="s">
        <v>113</v>
      </c>
      <c r="D618" s="38" t="s">
        <v>97</v>
      </c>
      <c r="E618" s="39" t="str">
        <f aca="false">IF(D618="","",IFERROR(INDEX(Articles!$B$5:$B$304,MATCH(D618,Articles!$A$5:$A$304,0)),"Référence inconnue"))</f>
        <v>Vis H M8x30 (boîte de 100)</v>
      </c>
      <c r="F618" s="38" t="s">
        <v>93</v>
      </c>
      <c r="G618" s="38"/>
      <c r="H618" s="38" t="n">
        <v>2</v>
      </c>
      <c r="I618" s="40" t="n">
        <f aca="false">IF(C618="","",IFERROR(INDEX(Listes!$B$3:$B$20,MATCH(C618,Listes!$A$3:$A$20,0)),""))</f>
        <v>-1</v>
      </c>
      <c r="J618" s="40" t="n">
        <f aca="false">IF(OR(H618="",I618=""),0,H618*I618)</f>
        <v>-2</v>
      </c>
      <c r="K618" s="38" t="s">
        <v>93</v>
      </c>
      <c r="L618" s="38" t="s">
        <v>114</v>
      </c>
      <c r="M618" s="41" t="str">
        <f aca="false">IF(D618="","",IF(E618="Référence inconnue","Référence inconnue",IF(I618="","Type inconnu",IF(AND(IFERROR(INDEX(Articles!$I$5:$I$304,MATCH(D618,Articles!$A$5:$A$304,0)),"Aucun")&lt;&gt;"Aucun",G618=""),"Lot manquant",IF(COUNTIF($N$2:$N$5000,N618)&gt;1,"Doublon ?","")))))</f>
        <v/>
      </c>
      <c r="N618" s="6" t="str">
        <f aca="false">IF(D618="","",B618&amp;"/"&amp;C618&amp;"/"&amp;D618&amp;"/"&amp;G618&amp;"/"&amp;H618&amp;"/"&amp;TEXT(A618,"0"))</f>
        <v>BS-2603-1471/Sortie/BO830//2/46093</v>
      </c>
    </row>
    <row r="619" customFormat="false" ht="15" hidden="false" customHeight="false" outlineLevel="0" collapsed="false">
      <c r="A619" s="37" t="n">
        <v>46093</v>
      </c>
      <c r="B619" s="38" t="s">
        <v>725</v>
      </c>
      <c r="C619" s="38" t="s">
        <v>113</v>
      </c>
      <c r="D619" s="38" t="s">
        <v>98</v>
      </c>
      <c r="E619" s="39" t="str">
        <f aca="false">IF(D619="","",IFERROR(INDEX(Articles!$B$5:$B$304,MATCH(D619,Articles!$A$5:$A$304,0)),"Référence inconnue"))</f>
        <v>Roulement 6204-2RS</v>
      </c>
      <c r="F619" s="38" t="s">
        <v>93</v>
      </c>
      <c r="G619" s="38"/>
      <c r="H619" s="38" t="n">
        <v>4</v>
      </c>
      <c r="I619" s="40" t="n">
        <f aca="false">IF(C619="","",IFERROR(INDEX(Listes!$B$3:$B$20,MATCH(C619,Listes!$A$3:$A$20,0)),""))</f>
        <v>-1</v>
      </c>
      <c r="J619" s="40" t="n">
        <f aca="false">IF(OR(H619="",I619=""),0,H619*I619)</f>
        <v>-4</v>
      </c>
      <c r="K619" s="38" t="s">
        <v>93</v>
      </c>
      <c r="L619" s="38" t="s">
        <v>124</v>
      </c>
      <c r="M619" s="41" t="str">
        <f aca="false">IF(D619="","",IF(E619="Référence inconnue","Référence inconnue",IF(I619="","Type inconnu",IF(AND(IFERROR(INDEX(Articles!$I$5:$I$304,MATCH(D619,Articles!$A$5:$A$304,0)),"Aucun")&lt;&gt;"Aucun",G619=""),"Lot manquant",IF(COUNTIF($N$2:$N$5000,N619)&gt;1,"Doublon ?","")))))</f>
        <v/>
      </c>
      <c r="N619" s="6" t="str">
        <f aca="false">IF(D619="","",B619&amp;"/"&amp;C619&amp;"/"&amp;D619&amp;"/"&amp;G619&amp;"/"&amp;H619&amp;"/"&amp;TEXT(A619,"0"))</f>
        <v>BS-2603-1472/Sortie/RL6204//4/46093</v>
      </c>
    </row>
    <row r="620" customFormat="false" ht="15" hidden="false" customHeight="false" outlineLevel="0" collapsed="false">
      <c r="A620" s="37" t="n">
        <v>46093</v>
      </c>
      <c r="B620" s="38" t="s">
        <v>726</v>
      </c>
      <c r="C620" s="38" t="s">
        <v>727</v>
      </c>
      <c r="D620" s="38" t="s">
        <v>92</v>
      </c>
      <c r="E620" s="39" t="str">
        <f aca="false">IF(D620="","",IFERROR(INDEX(Articles!$B$5:$B$304,MATCH(D620,Articles!$A$5:$A$304,0)),"Référence inconnue"))</f>
        <v>Disque à tronçonner Ø125 mm</v>
      </c>
      <c r="F620" s="38" t="s">
        <v>93</v>
      </c>
      <c r="G620" s="38"/>
      <c r="H620" s="38" t="n">
        <v>120</v>
      </c>
      <c r="I620" s="40" t="n">
        <f aca="false">IF(C620="","",IFERROR(INDEX(Listes!$B$3:$B$20,MATCH(C620,Listes!$A$3:$A$20,0)),""))</f>
        <v>-1</v>
      </c>
      <c r="J620" s="40" t="n">
        <f aca="false">IF(OR(H620="",I620=""),0,H620*I620)</f>
        <v>-120</v>
      </c>
      <c r="K620" s="38" t="s">
        <v>93</v>
      </c>
      <c r="L620" s="38" t="s">
        <v>728</v>
      </c>
      <c r="M620" s="41" t="str">
        <f aca="false">IF(D620="","",IF(E620="Référence inconnue","Référence inconnue",IF(I620="","Type inconnu",IF(AND(IFERROR(INDEX(Articles!$I$5:$I$304,MATCH(D620,Articles!$A$5:$A$304,0)),"Aucun")&lt;&gt;"Aucun",G620=""),"Lot manquant",IF(COUNTIF($N$2:$N$5000,N620)&gt;1,"Doublon ?","")))))</f>
        <v/>
      </c>
      <c r="N620" s="6" t="str">
        <f aca="false">IF(D620="","",B620&amp;"/"&amp;C620&amp;"/"&amp;D620&amp;"/"&amp;G620&amp;"/"&amp;H620&amp;"/"&amp;TEXT(A620,"0"))</f>
        <v>BS-2603-2021/Sortie exceptionnelle/DT125//120/46093</v>
      </c>
    </row>
    <row r="621" customFormat="false" ht="15" hidden="false" customHeight="false" outlineLevel="0" collapsed="false">
      <c r="A621" s="37" t="n">
        <v>46094</v>
      </c>
      <c r="B621" s="38" t="s">
        <v>729</v>
      </c>
      <c r="C621" s="38" t="s">
        <v>113</v>
      </c>
      <c r="D621" s="38" t="s">
        <v>95</v>
      </c>
      <c r="E621" s="39" t="str">
        <f aca="false">IF(D621="","",IFERROR(INDEX(Articles!$B$5:$B$304,MATCH(D621,Articles!$A$5:$A$304,0)),"Référence inconnue"))</f>
        <v>Gants de manutention taille 9</v>
      </c>
      <c r="F621" s="38" t="s">
        <v>93</v>
      </c>
      <c r="G621" s="38"/>
      <c r="H621" s="38" t="n">
        <v>2</v>
      </c>
      <c r="I621" s="40" t="n">
        <f aca="false">IF(C621="","",IFERROR(INDEX(Listes!$B$3:$B$20,MATCH(C621,Listes!$A$3:$A$20,0)),""))</f>
        <v>-1</v>
      </c>
      <c r="J621" s="40" t="n">
        <f aca="false">IF(OR(H621="",I621=""),0,H621*I621)</f>
        <v>-2</v>
      </c>
      <c r="K621" s="38" t="s">
        <v>93</v>
      </c>
      <c r="L621" s="38" t="s">
        <v>114</v>
      </c>
      <c r="M621" s="41" t="str">
        <f aca="false">IF(D621="","",IF(E621="Référence inconnue","Référence inconnue",IF(I621="","Type inconnu",IF(AND(IFERROR(INDEX(Articles!$I$5:$I$304,MATCH(D621,Articles!$A$5:$A$304,0)),"Aucun")&lt;&gt;"Aucun",G621=""),"Lot manquant",IF(COUNTIF($N$2:$N$5000,N621)&gt;1,"Doublon ?","")))))</f>
        <v/>
      </c>
      <c r="N621" s="6" t="str">
        <f aca="false">IF(D621="","",B621&amp;"/"&amp;C621&amp;"/"&amp;D621&amp;"/"&amp;G621&amp;"/"&amp;H621&amp;"/"&amp;TEXT(A621,"0"))</f>
        <v>BS-2603-1473/Sortie/GA09//2/46094</v>
      </c>
    </row>
    <row r="622" customFormat="false" ht="15" hidden="false" customHeight="false" outlineLevel="0" collapsed="false">
      <c r="A622" s="37" t="n">
        <v>46094</v>
      </c>
      <c r="B622" s="38" t="s">
        <v>730</v>
      </c>
      <c r="C622" s="38" t="s">
        <v>113</v>
      </c>
      <c r="D622" s="38" t="s">
        <v>96</v>
      </c>
      <c r="E622" s="39" t="str">
        <f aca="false">IF(D622="","",IFERROR(INDEX(Articles!$B$5:$B$304,MATCH(D622,Articles!$A$5:$A$304,0)),"Référence inconnue"))</f>
        <v>Film étirable 500 mm</v>
      </c>
      <c r="F622" s="38" t="s">
        <v>93</v>
      </c>
      <c r="G622" s="38"/>
      <c r="H622" s="38" t="n">
        <v>1</v>
      </c>
      <c r="I622" s="40" t="n">
        <f aca="false">IF(C622="","",IFERROR(INDEX(Listes!$B$3:$B$20,MATCH(C622,Listes!$A$3:$A$20,0)),""))</f>
        <v>-1</v>
      </c>
      <c r="J622" s="40" t="n">
        <f aca="false">IF(OR(H622="",I622=""),0,H622*I622)</f>
        <v>-1</v>
      </c>
      <c r="K622" s="38" t="s">
        <v>93</v>
      </c>
      <c r="L622" s="38" t="s">
        <v>121</v>
      </c>
      <c r="M622" s="41" t="str">
        <f aca="false">IF(D622="","",IF(E622="Référence inconnue","Référence inconnue",IF(I622="","Type inconnu",IF(AND(IFERROR(INDEX(Articles!$I$5:$I$304,MATCH(D622,Articles!$A$5:$A$304,0)),"Aucun")&lt;&gt;"Aucun",G622=""),"Lot manquant",IF(COUNTIF($N$2:$N$5000,N622)&gt;1,"Doublon ?","")))))</f>
        <v/>
      </c>
      <c r="N622" s="6" t="str">
        <f aca="false">IF(D622="","",B622&amp;"/"&amp;C622&amp;"/"&amp;D622&amp;"/"&amp;G622&amp;"/"&amp;H622&amp;"/"&amp;TEXT(A622,"0"))</f>
        <v>BS-2603-1474/Sortie/FS500//1/46094</v>
      </c>
    </row>
    <row r="623" customFormat="false" ht="15" hidden="false" customHeight="false" outlineLevel="0" collapsed="false">
      <c r="A623" s="37" t="n">
        <v>46094</v>
      </c>
      <c r="B623" s="38" t="s">
        <v>731</v>
      </c>
      <c r="C623" s="38" t="s">
        <v>113</v>
      </c>
      <c r="D623" s="38" t="s">
        <v>102</v>
      </c>
      <c r="E623" s="39" t="str">
        <f aca="false">IF(D623="","",IFERROR(INDEX(Articles!$B$5:$B$304,MATCH(D623,Articles!$A$5:$A$304,0)),"Référence inconnue"))</f>
        <v>Huile hydraulique HVLP 46 (bidon 20 L)</v>
      </c>
      <c r="F623" s="38" t="s">
        <v>93</v>
      </c>
      <c r="G623" s="38" t="s">
        <v>522</v>
      </c>
      <c r="H623" s="38" t="n">
        <v>1</v>
      </c>
      <c r="I623" s="40" t="n">
        <f aca="false">IF(C623="","",IFERROR(INDEX(Listes!$B$3:$B$20,MATCH(C623,Listes!$A$3:$A$20,0)),""))</f>
        <v>-1</v>
      </c>
      <c r="J623" s="40" t="n">
        <f aca="false">IF(OR(H623="",I623=""),0,H623*I623)</f>
        <v>-1</v>
      </c>
      <c r="K623" s="38" t="s">
        <v>93</v>
      </c>
      <c r="L623" s="38" t="s">
        <v>124</v>
      </c>
      <c r="M623" s="41" t="str">
        <f aca="false">IF(D623="","",IF(E623="Référence inconnue","Référence inconnue",IF(I623="","Type inconnu",IF(AND(IFERROR(INDEX(Articles!$I$5:$I$304,MATCH(D623,Articles!$A$5:$A$304,0)),"Aucun")&lt;&gt;"Aucun",G623=""),"Lot manquant",IF(COUNTIF($N$2:$N$5000,N623)&gt;1,"Doublon ?","")))))</f>
        <v/>
      </c>
      <c r="N623" s="6" t="str">
        <f aca="false">IF(D623="","",B623&amp;"/"&amp;C623&amp;"/"&amp;D623&amp;"/"&amp;G623&amp;"/"&amp;H623&amp;"/"&amp;TEXT(A623,"0"))</f>
        <v>BS-2603-1475/Sortie/HV46/HV-2601-06/1/46094</v>
      </c>
    </row>
    <row r="624" customFormat="false" ht="15" hidden="false" customHeight="false" outlineLevel="0" collapsed="false">
      <c r="A624" s="37" t="n">
        <v>46097</v>
      </c>
      <c r="B624" s="38" t="s">
        <v>732</v>
      </c>
      <c r="C624" s="38" t="s">
        <v>113</v>
      </c>
      <c r="D624" s="38" t="s">
        <v>95</v>
      </c>
      <c r="E624" s="39" t="str">
        <f aca="false">IF(D624="","",IFERROR(INDEX(Articles!$B$5:$B$304,MATCH(D624,Articles!$A$5:$A$304,0)),"Référence inconnue"))</f>
        <v>Gants de manutention taille 9</v>
      </c>
      <c r="F624" s="38" t="s">
        <v>93</v>
      </c>
      <c r="G624" s="38"/>
      <c r="H624" s="38" t="n">
        <v>4</v>
      </c>
      <c r="I624" s="40" t="n">
        <f aca="false">IF(C624="","",IFERROR(INDEX(Listes!$B$3:$B$20,MATCH(C624,Listes!$A$3:$A$20,0)),""))</f>
        <v>-1</v>
      </c>
      <c r="J624" s="40" t="n">
        <f aca="false">IF(OR(H624="",I624=""),0,H624*I624)</f>
        <v>-4</v>
      </c>
      <c r="K624" s="38" t="s">
        <v>93</v>
      </c>
      <c r="L624" s="38" t="s">
        <v>114</v>
      </c>
      <c r="M624" s="41" t="str">
        <f aca="false">IF(D624="","",IF(E624="Référence inconnue","Référence inconnue",IF(I624="","Type inconnu",IF(AND(IFERROR(INDEX(Articles!$I$5:$I$304,MATCH(D624,Articles!$A$5:$A$304,0)),"Aucun")&lt;&gt;"Aucun",G624=""),"Lot manquant",IF(COUNTIF($N$2:$N$5000,N624)&gt;1,"Doublon ?","")))))</f>
        <v/>
      </c>
      <c r="N624" s="6" t="str">
        <f aca="false">IF(D624="","",B624&amp;"/"&amp;C624&amp;"/"&amp;D624&amp;"/"&amp;G624&amp;"/"&amp;H624&amp;"/"&amp;TEXT(A624,"0"))</f>
        <v>BS-2603-1476/Sortie/GA09//4/46097</v>
      </c>
    </row>
    <row r="625" customFormat="false" ht="15" hidden="false" customHeight="false" outlineLevel="0" collapsed="false">
      <c r="A625" s="37" t="n">
        <v>46097</v>
      </c>
      <c r="B625" s="38" t="s">
        <v>733</v>
      </c>
      <c r="C625" s="38" t="s">
        <v>113</v>
      </c>
      <c r="D625" s="38" t="s">
        <v>96</v>
      </c>
      <c r="E625" s="39" t="str">
        <f aca="false">IF(D625="","",IFERROR(INDEX(Articles!$B$5:$B$304,MATCH(D625,Articles!$A$5:$A$304,0)),"Référence inconnue"))</f>
        <v>Film étirable 500 mm</v>
      </c>
      <c r="F625" s="38" t="s">
        <v>93</v>
      </c>
      <c r="G625" s="38"/>
      <c r="H625" s="38" t="n">
        <v>1</v>
      </c>
      <c r="I625" s="40" t="n">
        <f aca="false">IF(C625="","",IFERROR(INDEX(Listes!$B$3:$B$20,MATCH(C625,Listes!$A$3:$A$20,0)),""))</f>
        <v>-1</v>
      </c>
      <c r="J625" s="40" t="n">
        <f aca="false">IF(OR(H625="",I625=""),0,H625*I625)</f>
        <v>-1</v>
      </c>
      <c r="K625" s="38" t="s">
        <v>93</v>
      </c>
      <c r="L625" s="38" t="s">
        <v>121</v>
      </c>
      <c r="M625" s="41" t="str">
        <f aca="false">IF(D625="","",IF(E625="Référence inconnue","Référence inconnue",IF(I625="","Type inconnu",IF(AND(IFERROR(INDEX(Articles!$I$5:$I$304,MATCH(D625,Articles!$A$5:$A$304,0)),"Aucun")&lt;&gt;"Aucun",G625=""),"Lot manquant",IF(COUNTIF($N$2:$N$5000,N625)&gt;1,"Doublon ?","")))))</f>
        <v/>
      </c>
      <c r="N625" s="6" t="str">
        <f aca="false">IF(D625="","",B625&amp;"/"&amp;C625&amp;"/"&amp;D625&amp;"/"&amp;G625&amp;"/"&amp;H625&amp;"/"&amp;TEXT(A625,"0"))</f>
        <v>BS-2603-1477/Sortie/FS500//1/46097</v>
      </c>
    </row>
    <row r="626" customFormat="false" ht="15" hidden="false" customHeight="false" outlineLevel="0" collapsed="false">
      <c r="A626" s="37" t="n">
        <v>46097</v>
      </c>
      <c r="B626" s="38" t="s">
        <v>734</v>
      </c>
      <c r="C626" s="38" t="s">
        <v>113</v>
      </c>
      <c r="D626" s="38" t="s">
        <v>102</v>
      </c>
      <c r="E626" s="39" t="str">
        <f aca="false">IF(D626="","",IFERROR(INDEX(Articles!$B$5:$B$304,MATCH(D626,Articles!$A$5:$A$304,0)),"Référence inconnue"))</f>
        <v>Huile hydraulique HVLP 46 (bidon 20 L)</v>
      </c>
      <c r="F626" s="38" t="s">
        <v>93</v>
      </c>
      <c r="G626" s="38" t="s">
        <v>522</v>
      </c>
      <c r="H626" s="38" t="n">
        <v>1</v>
      </c>
      <c r="I626" s="40" t="n">
        <f aca="false">IF(C626="","",IFERROR(INDEX(Listes!$B$3:$B$20,MATCH(C626,Listes!$A$3:$A$20,0)),""))</f>
        <v>-1</v>
      </c>
      <c r="J626" s="40" t="n">
        <f aca="false">IF(OR(H626="",I626=""),0,H626*I626)</f>
        <v>-1</v>
      </c>
      <c r="K626" s="38" t="s">
        <v>93</v>
      </c>
      <c r="L626" s="38" t="s">
        <v>124</v>
      </c>
      <c r="M626" s="41" t="str">
        <f aca="false">IF(D626="","",IF(E626="Référence inconnue","Référence inconnue",IF(I626="","Type inconnu",IF(AND(IFERROR(INDEX(Articles!$I$5:$I$304,MATCH(D626,Articles!$A$5:$A$304,0)),"Aucun")&lt;&gt;"Aucun",G626=""),"Lot manquant",IF(COUNTIF($N$2:$N$5000,N626)&gt;1,"Doublon ?","")))))</f>
        <v/>
      </c>
      <c r="N626" s="6" t="str">
        <f aca="false">IF(D626="","",B626&amp;"/"&amp;C626&amp;"/"&amp;D626&amp;"/"&amp;G626&amp;"/"&amp;H626&amp;"/"&amp;TEXT(A626,"0"))</f>
        <v>BS-2603-1478/Sortie/HV46/HV-2601-06/1/46097</v>
      </c>
    </row>
    <row r="627" customFormat="false" ht="15" hidden="false" customHeight="false" outlineLevel="0" collapsed="false">
      <c r="A627" s="37" t="n">
        <v>46098</v>
      </c>
      <c r="B627" s="38" t="s">
        <v>735</v>
      </c>
      <c r="C627" s="38" t="s">
        <v>113</v>
      </c>
      <c r="D627" s="38" t="s">
        <v>92</v>
      </c>
      <c r="E627" s="39" t="str">
        <f aca="false">IF(D627="","",IFERROR(INDEX(Articles!$B$5:$B$304,MATCH(D627,Articles!$A$5:$A$304,0)),"Référence inconnue"))</f>
        <v>Disque à tronçonner Ø125 mm</v>
      </c>
      <c r="F627" s="38" t="s">
        <v>111</v>
      </c>
      <c r="G627" s="38"/>
      <c r="H627" s="38" t="n">
        <v>2</v>
      </c>
      <c r="I627" s="40" t="n">
        <f aca="false">IF(C627="","",IFERROR(INDEX(Listes!$B$3:$B$20,MATCH(C627,Listes!$A$3:$A$20,0)),""))</f>
        <v>-1</v>
      </c>
      <c r="J627" s="40" t="n">
        <f aca="false">IF(OR(H627="",I627=""),0,H627*I627)</f>
        <v>-2</v>
      </c>
      <c r="K627" s="38" t="s">
        <v>111</v>
      </c>
      <c r="L627" s="38" t="s">
        <v>114</v>
      </c>
      <c r="M627" s="41" t="str">
        <f aca="false">IF(D627="","",IF(E627="Référence inconnue","Référence inconnue",IF(I627="","Type inconnu",IF(AND(IFERROR(INDEX(Articles!$I$5:$I$304,MATCH(D627,Articles!$A$5:$A$304,0)),"Aucun")&lt;&gt;"Aucun",G627=""),"Lot manquant",IF(COUNTIF($N$2:$N$5000,N627)&gt;1,"Doublon ?","")))))</f>
        <v/>
      </c>
      <c r="N627" s="6" t="str">
        <f aca="false">IF(D627="","",B627&amp;"/"&amp;C627&amp;"/"&amp;D627&amp;"/"&amp;G627&amp;"/"&amp;H627&amp;"/"&amp;TEXT(A627,"0"))</f>
        <v>BS-2603-1479/Sortie/DT125//2/46098</v>
      </c>
    </row>
    <row r="628" customFormat="false" ht="15" hidden="false" customHeight="false" outlineLevel="0" collapsed="false">
      <c r="A628" s="37" t="n">
        <v>46098</v>
      </c>
      <c r="B628" s="38" t="s">
        <v>736</v>
      </c>
      <c r="C628" s="38" t="s">
        <v>113</v>
      </c>
      <c r="D628" s="38" t="s">
        <v>95</v>
      </c>
      <c r="E628" s="39" t="str">
        <f aca="false">IF(D628="","",IFERROR(INDEX(Articles!$B$5:$B$304,MATCH(D628,Articles!$A$5:$A$304,0)),"Référence inconnue"))</f>
        <v>Gants de manutention taille 9</v>
      </c>
      <c r="F628" s="38" t="s">
        <v>93</v>
      </c>
      <c r="G628" s="38"/>
      <c r="H628" s="38" t="n">
        <v>7</v>
      </c>
      <c r="I628" s="40" t="n">
        <f aca="false">IF(C628="","",IFERROR(INDEX(Listes!$B$3:$B$20,MATCH(C628,Listes!$A$3:$A$20,0)),""))</f>
        <v>-1</v>
      </c>
      <c r="J628" s="40" t="n">
        <f aca="false">IF(OR(H628="",I628=""),0,H628*I628)</f>
        <v>-7</v>
      </c>
      <c r="K628" s="38" t="s">
        <v>93</v>
      </c>
      <c r="L628" s="38" t="s">
        <v>124</v>
      </c>
      <c r="M628" s="41" t="str">
        <f aca="false">IF(D628="","",IF(E628="Référence inconnue","Référence inconnue",IF(I628="","Type inconnu",IF(AND(IFERROR(INDEX(Articles!$I$5:$I$304,MATCH(D628,Articles!$A$5:$A$304,0)),"Aucun")&lt;&gt;"Aucun",G628=""),"Lot manquant",IF(COUNTIF($N$2:$N$5000,N628)&gt;1,"Doublon ?","")))))</f>
        <v/>
      </c>
      <c r="N628" s="6" t="str">
        <f aca="false">IF(D628="","",B628&amp;"/"&amp;C628&amp;"/"&amp;D628&amp;"/"&amp;G628&amp;"/"&amp;H628&amp;"/"&amp;TEXT(A628,"0"))</f>
        <v>BS-2603-1480/Sortie/GA09//7/46098</v>
      </c>
    </row>
    <row r="629" customFormat="false" ht="15" hidden="false" customHeight="false" outlineLevel="0" collapsed="false">
      <c r="A629" s="37" t="n">
        <v>46098</v>
      </c>
      <c r="B629" s="38" t="s">
        <v>737</v>
      </c>
      <c r="C629" s="38" t="s">
        <v>113</v>
      </c>
      <c r="D629" s="38" t="s">
        <v>96</v>
      </c>
      <c r="E629" s="39" t="str">
        <f aca="false">IF(D629="","",IFERROR(INDEX(Articles!$B$5:$B$304,MATCH(D629,Articles!$A$5:$A$304,0)),"Référence inconnue"))</f>
        <v>Film étirable 500 mm</v>
      </c>
      <c r="F629" s="38" t="s">
        <v>93</v>
      </c>
      <c r="G629" s="38"/>
      <c r="H629" s="38" t="n">
        <v>3</v>
      </c>
      <c r="I629" s="40" t="n">
        <f aca="false">IF(C629="","",IFERROR(INDEX(Listes!$B$3:$B$20,MATCH(C629,Listes!$A$3:$A$20,0)),""))</f>
        <v>-1</v>
      </c>
      <c r="J629" s="40" t="n">
        <f aca="false">IF(OR(H629="",I629=""),0,H629*I629)</f>
        <v>-3</v>
      </c>
      <c r="K629" s="38" t="s">
        <v>93</v>
      </c>
      <c r="L629" s="38" t="s">
        <v>121</v>
      </c>
      <c r="M629" s="41" t="str">
        <f aca="false">IF(D629="","",IF(E629="Référence inconnue","Référence inconnue",IF(I629="","Type inconnu",IF(AND(IFERROR(INDEX(Articles!$I$5:$I$304,MATCH(D629,Articles!$A$5:$A$304,0)),"Aucun")&lt;&gt;"Aucun",G629=""),"Lot manquant",IF(COUNTIF($N$2:$N$5000,N629)&gt;1,"Doublon ?","")))))</f>
        <v/>
      </c>
      <c r="N629" s="6" t="str">
        <f aca="false">IF(D629="","",B629&amp;"/"&amp;C629&amp;"/"&amp;D629&amp;"/"&amp;G629&amp;"/"&amp;H629&amp;"/"&amp;TEXT(A629,"0"))</f>
        <v>BS-2603-1481/Sortie/FS500//3/46098</v>
      </c>
    </row>
    <row r="630" customFormat="false" ht="15" hidden="false" customHeight="false" outlineLevel="0" collapsed="false">
      <c r="A630" s="37" t="n">
        <v>46099</v>
      </c>
      <c r="B630" s="38" t="s">
        <v>738</v>
      </c>
      <c r="C630" s="38" t="s">
        <v>113</v>
      </c>
      <c r="D630" s="38" t="s">
        <v>92</v>
      </c>
      <c r="E630" s="39" t="str">
        <f aca="false">IF(D630="","",IFERROR(INDEX(Articles!$B$5:$B$304,MATCH(D630,Articles!$A$5:$A$304,0)),"Référence inconnue"))</f>
        <v>Disque à tronçonner Ø125 mm</v>
      </c>
      <c r="F630" s="38" t="s">
        <v>111</v>
      </c>
      <c r="G630" s="38"/>
      <c r="H630" s="38" t="n">
        <v>6</v>
      </c>
      <c r="I630" s="40" t="n">
        <f aca="false">IF(C630="","",IFERROR(INDEX(Listes!$B$3:$B$20,MATCH(C630,Listes!$A$3:$A$20,0)),""))</f>
        <v>-1</v>
      </c>
      <c r="J630" s="40" t="n">
        <f aca="false">IF(OR(H630="",I630=""),0,H630*I630)</f>
        <v>-6</v>
      </c>
      <c r="K630" s="38" t="s">
        <v>111</v>
      </c>
      <c r="L630" s="38" t="s">
        <v>114</v>
      </c>
      <c r="M630" s="41" t="str">
        <f aca="false">IF(D630="","",IF(E630="Référence inconnue","Référence inconnue",IF(I630="","Type inconnu",IF(AND(IFERROR(INDEX(Articles!$I$5:$I$304,MATCH(D630,Articles!$A$5:$A$304,0)),"Aucun")&lt;&gt;"Aucun",G630=""),"Lot manquant",IF(COUNTIF($N$2:$N$5000,N630)&gt;1,"Doublon ?","")))))</f>
        <v/>
      </c>
      <c r="N630" s="6" t="str">
        <f aca="false">IF(D630="","",B630&amp;"/"&amp;C630&amp;"/"&amp;D630&amp;"/"&amp;G630&amp;"/"&amp;H630&amp;"/"&amp;TEXT(A630,"0"))</f>
        <v>BS-2603-1482/Sortie/DT125//6/46099</v>
      </c>
    </row>
    <row r="631" customFormat="false" ht="15" hidden="false" customHeight="false" outlineLevel="0" collapsed="false">
      <c r="A631" s="37" t="n">
        <v>46099</v>
      </c>
      <c r="B631" s="38" t="s">
        <v>739</v>
      </c>
      <c r="C631" s="38" t="s">
        <v>113</v>
      </c>
      <c r="D631" s="38" t="s">
        <v>92</v>
      </c>
      <c r="E631" s="39" t="str">
        <f aca="false">IF(D631="","",IFERROR(INDEX(Articles!$B$5:$B$304,MATCH(D631,Articles!$A$5:$A$304,0)),"Référence inconnue"))</f>
        <v>Disque à tronçonner Ø125 mm</v>
      </c>
      <c r="F631" s="38" t="s">
        <v>111</v>
      </c>
      <c r="G631" s="38"/>
      <c r="H631" s="38" t="n">
        <v>3</v>
      </c>
      <c r="I631" s="40" t="n">
        <f aca="false">IF(C631="","",IFERROR(INDEX(Listes!$B$3:$B$20,MATCH(C631,Listes!$A$3:$A$20,0)),""))</f>
        <v>-1</v>
      </c>
      <c r="J631" s="40" t="n">
        <f aca="false">IF(OR(H631="",I631=""),0,H631*I631)</f>
        <v>-3</v>
      </c>
      <c r="K631" s="38" t="s">
        <v>111</v>
      </c>
      <c r="L631" s="38" t="s">
        <v>114</v>
      </c>
      <c r="M631" s="41" t="str">
        <f aca="false">IF(D631="","",IF(E631="Référence inconnue","Référence inconnue",IF(I631="","Type inconnu",IF(AND(IFERROR(INDEX(Articles!$I$5:$I$304,MATCH(D631,Articles!$A$5:$A$304,0)),"Aucun")&lt;&gt;"Aucun",G631=""),"Lot manquant",IF(COUNTIF($N$2:$N$5000,N631)&gt;1,"Doublon ?","")))))</f>
        <v/>
      </c>
      <c r="N631" s="6" t="str">
        <f aca="false">IF(D631="","",B631&amp;"/"&amp;C631&amp;"/"&amp;D631&amp;"/"&amp;G631&amp;"/"&amp;H631&amp;"/"&amp;TEXT(A631,"0"))</f>
        <v>BS-2603-1483/Sortie/DT125//3/46099</v>
      </c>
    </row>
    <row r="632" customFormat="false" ht="15" hidden="false" customHeight="false" outlineLevel="0" collapsed="false">
      <c r="A632" s="37" t="n">
        <v>46099</v>
      </c>
      <c r="B632" s="38" t="s">
        <v>740</v>
      </c>
      <c r="C632" s="38" t="s">
        <v>113</v>
      </c>
      <c r="D632" s="38" t="s">
        <v>95</v>
      </c>
      <c r="E632" s="39" t="str">
        <f aca="false">IF(D632="","",IFERROR(INDEX(Articles!$B$5:$B$304,MATCH(D632,Articles!$A$5:$A$304,0)),"Référence inconnue"))</f>
        <v>Gants de manutention taille 9</v>
      </c>
      <c r="F632" s="38" t="s">
        <v>93</v>
      </c>
      <c r="G632" s="38"/>
      <c r="H632" s="38" t="n">
        <v>5</v>
      </c>
      <c r="I632" s="40" t="n">
        <f aca="false">IF(C632="","",IFERROR(INDEX(Listes!$B$3:$B$20,MATCH(C632,Listes!$A$3:$A$20,0)),""))</f>
        <v>-1</v>
      </c>
      <c r="J632" s="40" t="n">
        <f aca="false">IF(OR(H632="",I632=""),0,H632*I632)</f>
        <v>-5</v>
      </c>
      <c r="K632" s="38" t="s">
        <v>93</v>
      </c>
      <c r="L632" s="38" t="s">
        <v>124</v>
      </c>
      <c r="M632" s="41" t="str">
        <f aca="false">IF(D632="","",IF(E632="Référence inconnue","Référence inconnue",IF(I632="","Type inconnu",IF(AND(IFERROR(INDEX(Articles!$I$5:$I$304,MATCH(D632,Articles!$A$5:$A$304,0)),"Aucun")&lt;&gt;"Aucun",G632=""),"Lot manquant",IF(COUNTIF($N$2:$N$5000,N632)&gt;1,"Doublon ?","")))))</f>
        <v/>
      </c>
      <c r="N632" s="6" t="str">
        <f aca="false">IF(D632="","",B632&amp;"/"&amp;C632&amp;"/"&amp;D632&amp;"/"&amp;G632&amp;"/"&amp;H632&amp;"/"&amp;TEXT(A632,"0"))</f>
        <v>BS-2603-1484/Sortie/GA09//5/46099</v>
      </c>
    </row>
    <row r="633" customFormat="false" ht="15" hidden="false" customHeight="false" outlineLevel="0" collapsed="false">
      <c r="A633" s="37" t="n">
        <v>46099</v>
      </c>
      <c r="B633" s="38" t="s">
        <v>741</v>
      </c>
      <c r="C633" s="38" t="s">
        <v>113</v>
      </c>
      <c r="D633" s="38" t="s">
        <v>96</v>
      </c>
      <c r="E633" s="39" t="str">
        <f aca="false">IF(D633="","",IFERROR(INDEX(Articles!$B$5:$B$304,MATCH(D633,Articles!$A$5:$A$304,0)),"Référence inconnue"))</f>
        <v>Film étirable 500 mm</v>
      </c>
      <c r="F633" s="38" t="s">
        <v>93</v>
      </c>
      <c r="G633" s="38"/>
      <c r="H633" s="38" t="n">
        <v>1</v>
      </c>
      <c r="I633" s="40" t="n">
        <f aca="false">IF(C633="","",IFERROR(INDEX(Listes!$B$3:$B$20,MATCH(C633,Listes!$A$3:$A$20,0)),""))</f>
        <v>-1</v>
      </c>
      <c r="J633" s="40" t="n">
        <f aca="false">IF(OR(H633="",I633=""),0,H633*I633)</f>
        <v>-1</v>
      </c>
      <c r="K633" s="38" t="s">
        <v>93</v>
      </c>
      <c r="L633" s="38" t="s">
        <v>121</v>
      </c>
      <c r="M633" s="41" t="str">
        <f aca="false">IF(D633="","",IF(E633="Référence inconnue","Référence inconnue",IF(I633="","Type inconnu",IF(AND(IFERROR(INDEX(Articles!$I$5:$I$304,MATCH(D633,Articles!$A$5:$A$304,0)),"Aucun")&lt;&gt;"Aucun",G633=""),"Lot manquant",IF(COUNTIF($N$2:$N$5000,N633)&gt;1,"Doublon ?","")))))</f>
        <v/>
      </c>
      <c r="N633" s="6" t="str">
        <f aca="false">IF(D633="","",B633&amp;"/"&amp;C633&amp;"/"&amp;D633&amp;"/"&amp;G633&amp;"/"&amp;H633&amp;"/"&amp;TEXT(A633,"0"))</f>
        <v>BS-2603-1485/Sortie/FS500//1/46099</v>
      </c>
    </row>
    <row r="634" customFormat="false" ht="15" hidden="false" customHeight="false" outlineLevel="0" collapsed="false">
      <c r="A634" s="37" t="n">
        <v>46100</v>
      </c>
      <c r="B634" s="38" t="s">
        <v>742</v>
      </c>
      <c r="C634" s="38" t="s">
        <v>113</v>
      </c>
      <c r="D634" s="38" t="s">
        <v>95</v>
      </c>
      <c r="E634" s="39" t="str">
        <f aca="false">IF(D634="","",IFERROR(INDEX(Articles!$B$5:$B$304,MATCH(D634,Articles!$A$5:$A$304,0)),"Référence inconnue"))</f>
        <v>Gants de manutention taille 9</v>
      </c>
      <c r="F634" s="38" t="s">
        <v>93</v>
      </c>
      <c r="G634" s="38"/>
      <c r="H634" s="38" t="n">
        <v>3</v>
      </c>
      <c r="I634" s="40" t="n">
        <f aca="false">IF(C634="","",IFERROR(INDEX(Listes!$B$3:$B$20,MATCH(C634,Listes!$A$3:$A$20,0)),""))</f>
        <v>-1</v>
      </c>
      <c r="J634" s="40" t="n">
        <f aca="false">IF(OR(H634="",I634=""),0,H634*I634)</f>
        <v>-3</v>
      </c>
      <c r="K634" s="38" t="s">
        <v>93</v>
      </c>
      <c r="L634" s="38" t="s">
        <v>124</v>
      </c>
      <c r="M634" s="41" t="str">
        <f aca="false">IF(D634="","",IF(E634="Référence inconnue","Référence inconnue",IF(I634="","Type inconnu",IF(AND(IFERROR(INDEX(Articles!$I$5:$I$304,MATCH(D634,Articles!$A$5:$A$304,0)),"Aucun")&lt;&gt;"Aucun",G634=""),"Lot manquant",IF(COUNTIF($N$2:$N$5000,N634)&gt;1,"Doublon ?","")))))</f>
        <v/>
      </c>
      <c r="N634" s="6" t="str">
        <f aca="false">IF(D634="","",B634&amp;"/"&amp;C634&amp;"/"&amp;D634&amp;"/"&amp;G634&amp;"/"&amp;H634&amp;"/"&amp;TEXT(A634,"0"))</f>
        <v>BS-2603-1486/Sortie/GA09//3/46100</v>
      </c>
    </row>
    <row r="635" customFormat="false" ht="15" hidden="false" customHeight="false" outlineLevel="0" collapsed="false">
      <c r="A635" s="37" t="n">
        <v>46101</v>
      </c>
      <c r="B635" s="38" t="s">
        <v>743</v>
      </c>
      <c r="C635" s="38" t="s">
        <v>140</v>
      </c>
      <c r="D635" s="38" t="s">
        <v>102</v>
      </c>
      <c r="E635" s="39" t="str">
        <f aca="false">IF(D635="","",IFERROR(INDEX(Articles!$B$5:$B$304,MATCH(D635,Articles!$A$5:$A$304,0)),"Référence inconnue"))</f>
        <v>Huile hydraulique HVLP 46 (bidon 20 L)</v>
      </c>
      <c r="F635" s="38" t="s">
        <v>93</v>
      </c>
      <c r="G635" s="38" t="s">
        <v>744</v>
      </c>
      <c r="H635" s="38" t="n">
        <v>3</v>
      </c>
      <c r="I635" s="40" t="n">
        <f aca="false">IF(C635="","",IFERROR(INDEX(Listes!$B$3:$B$20,MATCH(C635,Listes!$A$3:$A$20,0)),""))</f>
        <v>1</v>
      </c>
      <c r="J635" s="40" t="n">
        <f aca="false">IF(OR(H635="",I635=""),0,H635*I635)</f>
        <v>3</v>
      </c>
      <c r="K635" s="38" t="s">
        <v>93</v>
      </c>
      <c r="L635" s="38" t="s">
        <v>745</v>
      </c>
      <c r="M635" s="41" t="str">
        <f aca="false">IF(D635="","",IF(E635="Référence inconnue","Référence inconnue",IF(I635="","Type inconnu",IF(AND(IFERROR(INDEX(Articles!$I$5:$I$304,MATCH(D635,Articles!$A$5:$A$304,0)),"Aucun")&lt;&gt;"Aucun",G635=""),"Lot manquant",IF(COUNTIF($N$2:$N$5000,N635)&gt;1,"Doublon ?","")))))</f>
        <v/>
      </c>
      <c r="N635" s="6" t="str">
        <f aca="false">IF(D635="","",B635&amp;"/"&amp;C635&amp;"/"&amp;D635&amp;"/"&amp;G635&amp;"/"&amp;H635&amp;"/"&amp;TEXT(A635,"0"))</f>
        <v>BR-2603-042/Réception/HV46/HV-2603-08/3/46101</v>
      </c>
    </row>
    <row r="636" customFormat="false" ht="15" hidden="false" customHeight="false" outlineLevel="0" collapsed="false">
      <c r="A636" s="37" t="n">
        <v>46101</v>
      </c>
      <c r="B636" s="38" t="s">
        <v>746</v>
      </c>
      <c r="C636" s="38" t="s">
        <v>113</v>
      </c>
      <c r="D636" s="38" t="s">
        <v>92</v>
      </c>
      <c r="E636" s="39" t="str">
        <f aca="false">IF(D636="","",IFERROR(INDEX(Articles!$B$5:$B$304,MATCH(D636,Articles!$A$5:$A$304,0)),"Référence inconnue"))</f>
        <v>Disque à tronçonner Ø125 mm</v>
      </c>
      <c r="F636" s="38" t="s">
        <v>111</v>
      </c>
      <c r="G636" s="38"/>
      <c r="H636" s="38" t="n">
        <v>7</v>
      </c>
      <c r="I636" s="40" t="n">
        <f aca="false">IF(C636="","",IFERROR(INDEX(Listes!$B$3:$B$20,MATCH(C636,Listes!$A$3:$A$20,0)),""))</f>
        <v>-1</v>
      </c>
      <c r="J636" s="40" t="n">
        <f aca="false">IF(OR(H636="",I636=""),0,H636*I636)</f>
        <v>-7</v>
      </c>
      <c r="K636" s="38" t="s">
        <v>111</v>
      </c>
      <c r="L636" s="38" t="s">
        <v>114</v>
      </c>
      <c r="M636" s="41" t="str">
        <f aca="false">IF(D636="","",IF(E636="Référence inconnue","Référence inconnue",IF(I636="","Type inconnu",IF(AND(IFERROR(INDEX(Articles!$I$5:$I$304,MATCH(D636,Articles!$A$5:$A$304,0)),"Aucun")&lt;&gt;"Aucun",G636=""),"Lot manquant",IF(COUNTIF($N$2:$N$5000,N636)&gt;1,"Doublon ?","")))))</f>
        <v/>
      </c>
      <c r="N636" s="6" t="str">
        <f aca="false">IF(D636="","",B636&amp;"/"&amp;C636&amp;"/"&amp;D636&amp;"/"&amp;G636&amp;"/"&amp;H636&amp;"/"&amp;TEXT(A636,"0"))</f>
        <v>BS-2603-1487/Sortie/DT125//7/46101</v>
      </c>
    </row>
    <row r="637" customFormat="false" ht="15" hidden="false" customHeight="false" outlineLevel="0" collapsed="false">
      <c r="A637" s="37" t="n">
        <v>46101</v>
      </c>
      <c r="B637" s="38" t="s">
        <v>747</v>
      </c>
      <c r="C637" s="38" t="s">
        <v>113</v>
      </c>
      <c r="D637" s="38" t="s">
        <v>95</v>
      </c>
      <c r="E637" s="39" t="str">
        <f aca="false">IF(D637="","",IFERROR(INDEX(Articles!$B$5:$B$304,MATCH(D637,Articles!$A$5:$A$304,0)),"Référence inconnue"))</f>
        <v>Gants de manutention taille 9</v>
      </c>
      <c r="F637" s="38" t="s">
        <v>93</v>
      </c>
      <c r="G637" s="38"/>
      <c r="H637" s="38" t="n">
        <v>5</v>
      </c>
      <c r="I637" s="40" t="n">
        <f aca="false">IF(C637="","",IFERROR(INDEX(Listes!$B$3:$B$20,MATCH(C637,Listes!$A$3:$A$20,0)),""))</f>
        <v>-1</v>
      </c>
      <c r="J637" s="40" t="n">
        <f aca="false">IF(OR(H637="",I637=""),0,H637*I637)</f>
        <v>-5</v>
      </c>
      <c r="K637" s="38" t="s">
        <v>93</v>
      </c>
      <c r="L637" s="38" t="s">
        <v>114</v>
      </c>
      <c r="M637" s="41" t="str">
        <f aca="false">IF(D637="","",IF(E637="Référence inconnue","Référence inconnue",IF(I637="","Type inconnu",IF(AND(IFERROR(INDEX(Articles!$I$5:$I$304,MATCH(D637,Articles!$A$5:$A$304,0)),"Aucun")&lt;&gt;"Aucun",G637=""),"Lot manquant",IF(COUNTIF($N$2:$N$5000,N637)&gt;1,"Doublon ?","")))))</f>
        <v/>
      </c>
      <c r="N637" s="6" t="str">
        <f aca="false">IF(D637="","",B637&amp;"/"&amp;C637&amp;"/"&amp;D637&amp;"/"&amp;G637&amp;"/"&amp;H637&amp;"/"&amp;TEXT(A637,"0"))</f>
        <v>BS-2603-1488/Sortie/GA09//5/46101</v>
      </c>
    </row>
    <row r="638" customFormat="false" ht="15" hidden="false" customHeight="false" outlineLevel="0" collapsed="false">
      <c r="A638" s="37" t="n">
        <v>46101</v>
      </c>
      <c r="B638" s="38" t="s">
        <v>748</v>
      </c>
      <c r="C638" s="38" t="s">
        <v>113</v>
      </c>
      <c r="D638" s="38" t="s">
        <v>96</v>
      </c>
      <c r="E638" s="39" t="str">
        <f aca="false">IF(D638="","",IFERROR(INDEX(Articles!$B$5:$B$304,MATCH(D638,Articles!$A$5:$A$304,0)),"Référence inconnue"))</f>
        <v>Film étirable 500 mm</v>
      </c>
      <c r="F638" s="38" t="s">
        <v>93</v>
      </c>
      <c r="G638" s="38"/>
      <c r="H638" s="38" t="n">
        <v>5</v>
      </c>
      <c r="I638" s="40" t="n">
        <f aca="false">IF(C638="","",IFERROR(INDEX(Listes!$B$3:$B$20,MATCH(C638,Listes!$A$3:$A$20,0)),""))</f>
        <v>-1</v>
      </c>
      <c r="J638" s="40" t="n">
        <f aca="false">IF(OR(H638="",I638=""),0,H638*I638)</f>
        <v>-5</v>
      </c>
      <c r="K638" s="38" t="s">
        <v>93</v>
      </c>
      <c r="L638" s="38" t="s">
        <v>121</v>
      </c>
      <c r="M638" s="41" t="str">
        <f aca="false">IF(D638="","",IF(E638="Référence inconnue","Référence inconnue",IF(I638="","Type inconnu",IF(AND(IFERROR(INDEX(Articles!$I$5:$I$304,MATCH(D638,Articles!$A$5:$A$304,0)),"Aucun")&lt;&gt;"Aucun",G638=""),"Lot manquant",IF(COUNTIF($N$2:$N$5000,N638)&gt;1,"Doublon ?","")))))</f>
        <v/>
      </c>
      <c r="N638" s="6" t="str">
        <f aca="false">IF(D638="","",B638&amp;"/"&amp;C638&amp;"/"&amp;D638&amp;"/"&amp;G638&amp;"/"&amp;H638&amp;"/"&amp;TEXT(A638,"0"))</f>
        <v>BS-2603-1489/Sortie/FS500//5/46101</v>
      </c>
    </row>
    <row r="639" customFormat="false" ht="15" hidden="false" customHeight="false" outlineLevel="0" collapsed="false">
      <c r="A639" s="37" t="n">
        <v>46101</v>
      </c>
      <c r="B639" s="38" t="s">
        <v>749</v>
      </c>
      <c r="C639" s="38" t="s">
        <v>113</v>
      </c>
      <c r="D639" s="38" t="s">
        <v>98</v>
      </c>
      <c r="E639" s="39" t="str">
        <f aca="false">IF(D639="","",IFERROR(INDEX(Articles!$B$5:$B$304,MATCH(D639,Articles!$A$5:$A$304,0)),"Référence inconnue"))</f>
        <v>Roulement 6204-2RS</v>
      </c>
      <c r="F639" s="38" t="s">
        <v>93</v>
      </c>
      <c r="G639" s="38"/>
      <c r="H639" s="38" t="n">
        <v>4</v>
      </c>
      <c r="I639" s="40" t="n">
        <f aca="false">IF(C639="","",IFERROR(INDEX(Listes!$B$3:$B$20,MATCH(C639,Listes!$A$3:$A$20,0)),""))</f>
        <v>-1</v>
      </c>
      <c r="J639" s="40" t="n">
        <f aca="false">IF(OR(H639="",I639=""),0,H639*I639)</f>
        <v>-4</v>
      </c>
      <c r="K639" s="38" t="s">
        <v>93</v>
      </c>
      <c r="L639" s="38" t="s">
        <v>124</v>
      </c>
      <c r="M639" s="41" t="str">
        <f aca="false">IF(D639="","",IF(E639="Référence inconnue","Référence inconnue",IF(I639="","Type inconnu",IF(AND(IFERROR(INDEX(Articles!$I$5:$I$304,MATCH(D639,Articles!$A$5:$A$304,0)),"Aucun")&lt;&gt;"Aucun",G639=""),"Lot manquant",IF(COUNTIF($N$2:$N$5000,N639)&gt;1,"Doublon ?","")))))</f>
        <v/>
      </c>
      <c r="N639" s="6" t="str">
        <f aca="false">IF(D639="","",B639&amp;"/"&amp;C639&amp;"/"&amp;D639&amp;"/"&amp;G639&amp;"/"&amp;H639&amp;"/"&amp;TEXT(A639,"0"))</f>
        <v>BS-2603-1490/Sortie/RL6204//4/46101</v>
      </c>
    </row>
    <row r="640" customFormat="false" ht="15" hidden="false" customHeight="false" outlineLevel="0" collapsed="false">
      <c r="A640" s="37" t="n">
        <v>46104</v>
      </c>
      <c r="B640" s="38" t="s">
        <v>750</v>
      </c>
      <c r="C640" s="38" t="s">
        <v>140</v>
      </c>
      <c r="D640" s="38" t="s">
        <v>92</v>
      </c>
      <c r="E640" s="39" t="str">
        <f aca="false">IF(D640="","",IFERROR(INDEX(Articles!$B$5:$B$304,MATCH(D640,Articles!$A$5:$A$304,0)),"Référence inconnue"))</f>
        <v>Disque à tronçonner Ø125 mm</v>
      </c>
      <c r="F640" s="38" t="s">
        <v>93</v>
      </c>
      <c r="G640" s="38"/>
      <c r="H640" s="38" t="n">
        <v>140</v>
      </c>
      <c r="I640" s="40" t="n">
        <f aca="false">IF(C640="","",IFERROR(INDEX(Listes!$B$3:$B$20,MATCH(C640,Listes!$A$3:$A$20,0)),""))</f>
        <v>1</v>
      </c>
      <c r="J640" s="40" t="n">
        <f aca="false">IF(OR(H640="",I640=""),0,H640*I640)</f>
        <v>140</v>
      </c>
      <c r="K640" s="38" t="s">
        <v>93</v>
      </c>
      <c r="L640" s="38" t="s">
        <v>751</v>
      </c>
      <c r="M640" s="41" t="str">
        <f aca="false">IF(D640="","",IF(E640="Référence inconnue","Référence inconnue",IF(I640="","Type inconnu",IF(AND(IFERROR(INDEX(Articles!$I$5:$I$304,MATCH(D640,Articles!$A$5:$A$304,0)),"Aucun")&lt;&gt;"Aucun",G640=""),"Lot manquant",IF(COUNTIF($N$2:$N$5000,N640)&gt;1,"Doublon ?","")))))</f>
        <v/>
      </c>
      <c r="N640" s="6" t="str">
        <f aca="false">IF(D640="","",B640&amp;"/"&amp;C640&amp;"/"&amp;D640&amp;"/"&amp;G640&amp;"/"&amp;H640&amp;"/"&amp;TEXT(A640,"0"))</f>
        <v>BR-2603-043/Réception/DT125//140/46104</v>
      </c>
    </row>
    <row r="641" customFormat="false" ht="15" hidden="false" customHeight="false" outlineLevel="0" collapsed="false">
      <c r="A641" s="37" t="n">
        <v>46104</v>
      </c>
      <c r="B641" s="38" t="s">
        <v>752</v>
      </c>
      <c r="C641" s="38" t="s">
        <v>107</v>
      </c>
      <c r="D641" s="38" t="s">
        <v>92</v>
      </c>
      <c r="E641" s="39" t="str">
        <f aca="false">IF(D641="","",IFERROR(INDEX(Articles!$B$5:$B$304,MATCH(D641,Articles!$A$5:$A$304,0)),"Référence inconnue"))</f>
        <v>Disque à tronçonner Ø125 mm</v>
      </c>
      <c r="F641" s="38" t="s">
        <v>93</v>
      </c>
      <c r="G641" s="38"/>
      <c r="H641" s="38" t="n">
        <v>20</v>
      </c>
      <c r="I641" s="40" t="n">
        <f aca="false">IF(C641="","",IFERROR(INDEX(Listes!$B$3:$B$20,MATCH(C641,Listes!$A$3:$A$20,0)),""))</f>
        <v>-1</v>
      </c>
      <c r="J641" s="40" t="n">
        <f aca="false">IF(OR(H641="",I641=""),0,H641*I641)</f>
        <v>-20</v>
      </c>
      <c r="K641" s="38" t="s">
        <v>93</v>
      </c>
      <c r="L641" s="38" t="s">
        <v>108</v>
      </c>
      <c r="M641" s="41" t="str">
        <f aca="false">IF(D641="","",IF(E641="Référence inconnue","Référence inconnue",IF(I641="","Type inconnu",IF(AND(IFERROR(INDEX(Articles!$I$5:$I$304,MATCH(D641,Articles!$A$5:$A$304,0)),"Aucun")&lt;&gt;"Aucun",G641=""),"Lot manquant",IF(COUNTIF($N$2:$N$5000,N641)&gt;1,"Doublon ?","")))))</f>
        <v/>
      </c>
      <c r="N641" s="6" t="str">
        <f aca="false">IF(D641="","",B641&amp;"/"&amp;C641&amp;"/"&amp;D641&amp;"/"&amp;G641&amp;"/"&amp;H641&amp;"/"&amp;TEXT(A641,"0"))</f>
        <v>TR-2603-047/Transfert sortant/DT125//20/46104</v>
      </c>
    </row>
    <row r="642" customFormat="false" ht="15" hidden="false" customHeight="false" outlineLevel="0" collapsed="false">
      <c r="A642" s="37" t="n">
        <v>46104</v>
      </c>
      <c r="B642" s="38" t="s">
        <v>752</v>
      </c>
      <c r="C642" s="38" t="s">
        <v>110</v>
      </c>
      <c r="D642" s="38" t="s">
        <v>92</v>
      </c>
      <c r="E642" s="39" t="str">
        <f aca="false">IF(D642="","",IFERROR(INDEX(Articles!$B$5:$B$304,MATCH(D642,Articles!$A$5:$A$304,0)),"Référence inconnue"))</f>
        <v>Disque à tronçonner Ø125 mm</v>
      </c>
      <c r="F642" s="38" t="s">
        <v>111</v>
      </c>
      <c r="G642" s="38"/>
      <c r="H642" s="38" t="n">
        <v>20</v>
      </c>
      <c r="I642" s="40" t="n">
        <f aca="false">IF(C642="","",IFERROR(INDEX(Listes!$B$3:$B$20,MATCH(C642,Listes!$A$3:$A$20,0)),""))</f>
        <v>1</v>
      </c>
      <c r="J642" s="40" t="n">
        <f aca="false">IF(OR(H642="",I642=""),0,H642*I642)</f>
        <v>20</v>
      </c>
      <c r="K642" s="38" t="s">
        <v>93</v>
      </c>
      <c r="L642" s="38" t="s">
        <v>108</v>
      </c>
      <c r="M642" s="41" t="str">
        <f aca="false">IF(D642="","",IF(E642="Référence inconnue","Référence inconnue",IF(I642="","Type inconnu",IF(AND(IFERROR(INDEX(Articles!$I$5:$I$304,MATCH(D642,Articles!$A$5:$A$304,0)),"Aucun")&lt;&gt;"Aucun",G642=""),"Lot manquant",IF(COUNTIF($N$2:$N$5000,N642)&gt;1,"Doublon ?","")))))</f>
        <v/>
      </c>
      <c r="N642" s="6" t="str">
        <f aca="false">IF(D642="","",B642&amp;"/"&amp;C642&amp;"/"&amp;D642&amp;"/"&amp;G642&amp;"/"&amp;H642&amp;"/"&amp;TEXT(A642,"0"))</f>
        <v>TR-2603-047/Transfert entrant/DT125//20/46104</v>
      </c>
    </row>
    <row r="643" customFormat="false" ht="15" hidden="false" customHeight="false" outlineLevel="0" collapsed="false">
      <c r="A643" s="37" t="n">
        <v>46104</v>
      </c>
      <c r="B643" s="38" t="s">
        <v>753</v>
      </c>
      <c r="C643" s="38" t="s">
        <v>113</v>
      </c>
      <c r="D643" s="38" t="s">
        <v>92</v>
      </c>
      <c r="E643" s="39" t="str">
        <f aca="false">IF(D643="","",IFERROR(INDEX(Articles!$B$5:$B$304,MATCH(D643,Articles!$A$5:$A$304,0)),"Référence inconnue"))</f>
        <v>Disque à tronçonner Ø125 mm</v>
      </c>
      <c r="F643" s="38" t="s">
        <v>111</v>
      </c>
      <c r="G643" s="38"/>
      <c r="H643" s="38" t="n">
        <v>3</v>
      </c>
      <c r="I643" s="40" t="n">
        <f aca="false">IF(C643="","",IFERROR(INDEX(Listes!$B$3:$B$20,MATCH(C643,Listes!$A$3:$A$20,0)),""))</f>
        <v>-1</v>
      </c>
      <c r="J643" s="40" t="n">
        <f aca="false">IF(OR(H643="",I643=""),0,H643*I643)</f>
        <v>-3</v>
      </c>
      <c r="K643" s="38" t="s">
        <v>111</v>
      </c>
      <c r="L643" s="38" t="s">
        <v>114</v>
      </c>
      <c r="M643" s="41" t="str">
        <f aca="false">IF(D643="","",IF(E643="Référence inconnue","Référence inconnue",IF(I643="","Type inconnu",IF(AND(IFERROR(INDEX(Articles!$I$5:$I$304,MATCH(D643,Articles!$A$5:$A$304,0)),"Aucun")&lt;&gt;"Aucun",G643=""),"Lot manquant",IF(COUNTIF($N$2:$N$5000,N643)&gt;1,"Doublon ?","")))))</f>
        <v/>
      </c>
      <c r="N643" s="6" t="str">
        <f aca="false">IF(D643="","",B643&amp;"/"&amp;C643&amp;"/"&amp;D643&amp;"/"&amp;G643&amp;"/"&amp;H643&amp;"/"&amp;TEXT(A643,"0"))</f>
        <v>BS-2603-1491/Sortie/DT125//3/46104</v>
      </c>
    </row>
    <row r="644" customFormat="false" ht="15" hidden="false" customHeight="false" outlineLevel="0" collapsed="false">
      <c r="A644" s="37" t="n">
        <v>46104</v>
      </c>
      <c r="B644" s="38" t="s">
        <v>754</v>
      </c>
      <c r="C644" s="38" t="s">
        <v>113</v>
      </c>
      <c r="D644" s="38" t="s">
        <v>96</v>
      </c>
      <c r="E644" s="39" t="str">
        <f aca="false">IF(D644="","",IFERROR(INDEX(Articles!$B$5:$B$304,MATCH(D644,Articles!$A$5:$A$304,0)),"Référence inconnue"))</f>
        <v>Film étirable 500 mm</v>
      </c>
      <c r="F644" s="38" t="s">
        <v>93</v>
      </c>
      <c r="G644" s="38"/>
      <c r="H644" s="38" t="n">
        <v>3</v>
      </c>
      <c r="I644" s="40" t="n">
        <f aca="false">IF(C644="","",IFERROR(INDEX(Listes!$B$3:$B$20,MATCH(C644,Listes!$A$3:$A$20,0)),""))</f>
        <v>-1</v>
      </c>
      <c r="J644" s="40" t="n">
        <f aca="false">IF(OR(H644="",I644=""),0,H644*I644)</f>
        <v>-3</v>
      </c>
      <c r="K644" s="38" t="s">
        <v>93</v>
      </c>
      <c r="L644" s="38" t="s">
        <v>121</v>
      </c>
      <c r="M644" s="41" t="str">
        <f aca="false">IF(D644="","",IF(E644="Référence inconnue","Référence inconnue",IF(I644="","Type inconnu",IF(AND(IFERROR(INDEX(Articles!$I$5:$I$304,MATCH(D644,Articles!$A$5:$A$304,0)),"Aucun")&lt;&gt;"Aucun",G644=""),"Lot manquant",IF(COUNTIF($N$2:$N$5000,N644)&gt;1,"Doublon ?","")))))</f>
        <v/>
      </c>
      <c r="N644" s="6" t="str">
        <f aca="false">IF(D644="","",B644&amp;"/"&amp;C644&amp;"/"&amp;D644&amp;"/"&amp;G644&amp;"/"&amp;H644&amp;"/"&amp;TEXT(A644,"0"))</f>
        <v>BS-2603-1492/Sortie/FS500//3/46104</v>
      </c>
    </row>
    <row r="645" customFormat="false" ht="15" hidden="false" customHeight="false" outlineLevel="0" collapsed="false">
      <c r="A645" s="37" t="n">
        <v>46104</v>
      </c>
      <c r="B645" s="38" t="s">
        <v>755</v>
      </c>
      <c r="C645" s="38" t="s">
        <v>113</v>
      </c>
      <c r="D645" s="38" t="s">
        <v>99</v>
      </c>
      <c r="E645" s="39" t="str">
        <f aca="false">IF(D645="","",IFERROR(INDEX(Articles!$B$5:$B$304,MATCH(D645,Articles!$A$5:$A$304,0)),"Référence inconnue"))</f>
        <v>Fil MIG Ø1 mm (bobine 15 kg)</v>
      </c>
      <c r="F645" s="38" t="s">
        <v>93</v>
      </c>
      <c r="G645" s="38" t="s">
        <v>644</v>
      </c>
      <c r="H645" s="38" t="n">
        <v>1</v>
      </c>
      <c r="I645" s="40" t="n">
        <f aca="false">IF(C645="","",IFERROR(INDEX(Listes!$B$3:$B$20,MATCH(C645,Listes!$A$3:$A$20,0)),""))</f>
        <v>-1</v>
      </c>
      <c r="J645" s="40" t="n">
        <f aca="false">IF(OR(H645="",I645=""),0,H645*I645)</f>
        <v>-1</v>
      </c>
      <c r="K645" s="38" t="s">
        <v>93</v>
      </c>
      <c r="L645" s="38" t="s">
        <v>114</v>
      </c>
      <c r="M645" s="41" t="str">
        <f aca="false">IF(D645="","",IF(E645="Référence inconnue","Référence inconnue",IF(I645="","Type inconnu",IF(AND(IFERROR(INDEX(Articles!$I$5:$I$304,MATCH(D645,Articles!$A$5:$A$304,0)),"Aucun")&lt;&gt;"Aucun",G645=""),"Lot manquant",IF(COUNTIF($N$2:$N$5000,N645)&gt;1,"Doublon ?","")))))</f>
        <v/>
      </c>
      <c r="N645" s="6" t="str">
        <f aca="false">IF(D645="","",B645&amp;"/"&amp;C645&amp;"/"&amp;D645&amp;"/"&amp;G645&amp;"/"&amp;H645&amp;"/"&amp;TEXT(A645,"0"))</f>
        <v>BS-2603-1493/Sortie/FIL10/FIL-2602-03/1/46104</v>
      </c>
    </row>
    <row r="646" customFormat="false" ht="15" hidden="false" customHeight="false" outlineLevel="0" collapsed="false">
      <c r="A646" s="37" t="n">
        <v>46105</v>
      </c>
      <c r="B646" s="38" t="s">
        <v>756</v>
      </c>
      <c r="C646" s="38" t="s">
        <v>107</v>
      </c>
      <c r="D646" s="38" t="s">
        <v>92</v>
      </c>
      <c r="E646" s="39" t="str">
        <f aca="false">IF(D646="","",IFERROR(INDEX(Articles!$B$5:$B$304,MATCH(D646,Articles!$A$5:$A$304,0)),"Référence inconnue"))</f>
        <v>Disque à tronçonner Ø125 mm</v>
      </c>
      <c r="F646" s="38" t="s">
        <v>93</v>
      </c>
      <c r="G646" s="38"/>
      <c r="H646" s="38" t="n">
        <v>20</v>
      </c>
      <c r="I646" s="40" t="n">
        <f aca="false">IF(C646="","",IFERROR(INDEX(Listes!$B$3:$B$20,MATCH(C646,Listes!$A$3:$A$20,0)),""))</f>
        <v>-1</v>
      </c>
      <c r="J646" s="40" t="n">
        <f aca="false">IF(OR(H646="",I646=""),0,H646*I646)</f>
        <v>-20</v>
      </c>
      <c r="K646" s="38" t="s">
        <v>93</v>
      </c>
      <c r="L646" s="38" t="s">
        <v>108</v>
      </c>
      <c r="M646" s="41" t="str">
        <f aca="false">IF(D646="","",IF(E646="Référence inconnue","Référence inconnue",IF(I646="","Type inconnu",IF(AND(IFERROR(INDEX(Articles!$I$5:$I$304,MATCH(D646,Articles!$A$5:$A$304,0)),"Aucun")&lt;&gt;"Aucun",G646=""),"Lot manquant",IF(COUNTIF($N$2:$N$5000,N646)&gt;1,"Doublon ?","")))))</f>
        <v/>
      </c>
      <c r="N646" s="6" t="str">
        <f aca="false">IF(D646="","",B646&amp;"/"&amp;C646&amp;"/"&amp;D646&amp;"/"&amp;G646&amp;"/"&amp;H646&amp;"/"&amp;TEXT(A646,"0"))</f>
        <v>TR-2603-048/Transfert sortant/DT125//20/46105</v>
      </c>
    </row>
    <row r="647" customFormat="false" ht="15" hidden="false" customHeight="false" outlineLevel="0" collapsed="false">
      <c r="A647" s="37" t="n">
        <v>46105</v>
      </c>
      <c r="B647" s="38" t="s">
        <v>756</v>
      </c>
      <c r="C647" s="38" t="s">
        <v>110</v>
      </c>
      <c r="D647" s="38" t="s">
        <v>92</v>
      </c>
      <c r="E647" s="39" t="str">
        <f aca="false">IF(D647="","",IFERROR(INDEX(Articles!$B$5:$B$304,MATCH(D647,Articles!$A$5:$A$304,0)),"Référence inconnue"))</f>
        <v>Disque à tronçonner Ø125 mm</v>
      </c>
      <c r="F647" s="38" t="s">
        <v>111</v>
      </c>
      <c r="G647" s="38"/>
      <c r="H647" s="38" t="n">
        <v>20</v>
      </c>
      <c r="I647" s="40" t="n">
        <f aca="false">IF(C647="","",IFERROR(INDEX(Listes!$B$3:$B$20,MATCH(C647,Listes!$A$3:$A$20,0)),""))</f>
        <v>1</v>
      </c>
      <c r="J647" s="40" t="n">
        <f aca="false">IF(OR(H647="",I647=""),0,H647*I647)</f>
        <v>20</v>
      </c>
      <c r="K647" s="38" t="s">
        <v>93</v>
      </c>
      <c r="L647" s="38" t="s">
        <v>108</v>
      </c>
      <c r="M647" s="41" t="str">
        <f aca="false">IF(D647="","",IF(E647="Référence inconnue","Référence inconnue",IF(I647="","Type inconnu",IF(AND(IFERROR(INDEX(Articles!$I$5:$I$304,MATCH(D647,Articles!$A$5:$A$304,0)),"Aucun")&lt;&gt;"Aucun",G647=""),"Lot manquant",IF(COUNTIF($N$2:$N$5000,N647)&gt;1,"Doublon ?","")))))</f>
        <v/>
      </c>
      <c r="N647" s="6" t="str">
        <f aca="false">IF(D647="","",B647&amp;"/"&amp;C647&amp;"/"&amp;D647&amp;"/"&amp;G647&amp;"/"&amp;H647&amp;"/"&amp;TEXT(A647,"0"))</f>
        <v>TR-2603-048/Transfert entrant/DT125//20/46105</v>
      </c>
    </row>
    <row r="648" customFormat="false" ht="15" hidden="false" customHeight="false" outlineLevel="0" collapsed="false">
      <c r="A648" s="37" t="n">
        <v>46105</v>
      </c>
      <c r="B648" s="38" t="s">
        <v>757</v>
      </c>
      <c r="C648" s="38" t="s">
        <v>113</v>
      </c>
      <c r="D648" s="38" t="s">
        <v>92</v>
      </c>
      <c r="E648" s="39" t="str">
        <f aca="false">IF(D648="","",IFERROR(INDEX(Articles!$B$5:$B$304,MATCH(D648,Articles!$A$5:$A$304,0)),"Référence inconnue"))</f>
        <v>Disque à tronçonner Ø125 mm</v>
      </c>
      <c r="F648" s="38" t="s">
        <v>111</v>
      </c>
      <c r="G648" s="38"/>
      <c r="H648" s="38" t="n">
        <v>6</v>
      </c>
      <c r="I648" s="40" t="n">
        <f aca="false">IF(C648="","",IFERROR(INDEX(Listes!$B$3:$B$20,MATCH(C648,Listes!$A$3:$A$20,0)),""))</f>
        <v>-1</v>
      </c>
      <c r="J648" s="40" t="n">
        <f aca="false">IF(OR(H648="",I648=""),0,H648*I648)</f>
        <v>-6</v>
      </c>
      <c r="K648" s="38" t="s">
        <v>111</v>
      </c>
      <c r="L648" s="38" t="s">
        <v>114</v>
      </c>
      <c r="M648" s="41" t="str">
        <f aca="false">IF(D648="","",IF(E648="Référence inconnue","Référence inconnue",IF(I648="","Type inconnu",IF(AND(IFERROR(INDEX(Articles!$I$5:$I$304,MATCH(D648,Articles!$A$5:$A$304,0)),"Aucun")&lt;&gt;"Aucun",G648=""),"Lot manquant",IF(COUNTIF($N$2:$N$5000,N648)&gt;1,"Doublon ?","")))))</f>
        <v/>
      </c>
      <c r="N648" s="6" t="str">
        <f aca="false">IF(D648="","",B648&amp;"/"&amp;C648&amp;"/"&amp;D648&amp;"/"&amp;G648&amp;"/"&amp;H648&amp;"/"&amp;TEXT(A648,"0"))</f>
        <v>BS-2603-1494/Sortie/DT125//6/46105</v>
      </c>
    </row>
    <row r="649" customFormat="false" ht="15" hidden="false" customHeight="false" outlineLevel="0" collapsed="false">
      <c r="A649" s="37" t="n">
        <v>46105</v>
      </c>
      <c r="B649" s="38" t="s">
        <v>758</v>
      </c>
      <c r="C649" s="38" t="s">
        <v>113</v>
      </c>
      <c r="D649" s="38" t="s">
        <v>92</v>
      </c>
      <c r="E649" s="39" t="str">
        <f aca="false">IF(D649="","",IFERROR(INDEX(Articles!$B$5:$B$304,MATCH(D649,Articles!$A$5:$A$304,0)),"Référence inconnue"))</f>
        <v>Disque à tronçonner Ø125 mm</v>
      </c>
      <c r="F649" s="38" t="s">
        <v>111</v>
      </c>
      <c r="G649" s="38"/>
      <c r="H649" s="38" t="n">
        <v>6</v>
      </c>
      <c r="I649" s="40" t="n">
        <f aca="false">IF(C649="","",IFERROR(INDEX(Listes!$B$3:$B$20,MATCH(C649,Listes!$A$3:$A$20,0)),""))</f>
        <v>-1</v>
      </c>
      <c r="J649" s="40" t="n">
        <f aca="false">IF(OR(H649="",I649=""),0,H649*I649)</f>
        <v>-6</v>
      </c>
      <c r="K649" s="38" t="s">
        <v>111</v>
      </c>
      <c r="L649" s="38" t="s">
        <v>114</v>
      </c>
      <c r="M649" s="41" t="str">
        <f aca="false">IF(D649="","",IF(E649="Référence inconnue","Référence inconnue",IF(I649="","Type inconnu",IF(AND(IFERROR(INDEX(Articles!$I$5:$I$304,MATCH(D649,Articles!$A$5:$A$304,0)),"Aucun")&lt;&gt;"Aucun",G649=""),"Lot manquant",IF(COUNTIF($N$2:$N$5000,N649)&gt;1,"Doublon ?","")))))</f>
        <v/>
      </c>
      <c r="N649" s="6" t="str">
        <f aca="false">IF(D649="","",B649&amp;"/"&amp;C649&amp;"/"&amp;D649&amp;"/"&amp;G649&amp;"/"&amp;H649&amp;"/"&amp;TEXT(A649,"0"))</f>
        <v>BS-2603-1495/Sortie/DT125//6/46105</v>
      </c>
    </row>
    <row r="650" customFormat="false" ht="15" hidden="false" customHeight="false" outlineLevel="0" collapsed="false">
      <c r="A650" s="37" t="n">
        <v>46105</v>
      </c>
      <c r="B650" s="38" t="s">
        <v>759</v>
      </c>
      <c r="C650" s="38" t="s">
        <v>113</v>
      </c>
      <c r="D650" s="38" t="s">
        <v>95</v>
      </c>
      <c r="E650" s="39" t="str">
        <f aca="false">IF(D650="","",IFERROR(INDEX(Articles!$B$5:$B$304,MATCH(D650,Articles!$A$5:$A$304,0)),"Référence inconnue"))</f>
        <v>Gants de manutention taille 9</v>
      </c>
      <c r="F650" s="38" t="s">
        <v>93</v>
      </c>
      <c r="G650" s="38"/>
      <c r="H650" s="38" t="n">
        <v>5</v>
      </c>
      <c r="I650" s="40" t="n">
        <f aca="false">IF(C650="","",IFERROR(INDEX(Listes!$B$3:$B$20,MATCH(C650,Listes!$A$3:$A$20,0)),""))</f>
        <v>-1</v>
      </c>
      <c r="J650" s="40" t="n">
        <f aca="false">IF(OR(H650="",I650=""),0,H650*I650)</f>
        <v>-5</v>
      </c>
      <c r="K650" s="38" t="s">
        <v>93</v>
      </c>
      <c r="L650" s="38" t="s">
        <v>114</v>
      </c>
      <c r="M650" s="41" t="str">
        <f aca="false">IF(D650="","",IF(E650="Référence inconnue","Référence inconnue",IF(I650="","Type inconnu",IF(AND(IFERROR(INDEX(Articles!$I$5:$I$304,MATCH(D650,Articles!$A$5:$A$304,0)),"Aucun")&lt;&gt;"Aucun",G650=""),"Lot manquant",IF(COUNTIF($N$2:$N$5000,N650)&gt;1,"Doublon ?","")))))</f>
        <v/>
      </c>
      <c r="N650" s="6" t="str">
        <f aca="false">IF(D650="","",B650&amp;"/"&amp;C650&amp;"/"&amp;D650&amp;"/"&amp;G650&amp;"/"&amp;H650&amp;"/"&amp;TEXT(A650,"0"))</f>
        <v>BS-2603-1496/Sortie/GA09//5/46105</v>
      </c>
    </row>
    <row r="651" customFormat="false" ht="15" hidden="false" customHeight="false" outlineLevel="0" collapsed="false">
      <c r="A651" s="37" t="n">
        <v>46105</v>
      </c>
      <c r="B651" s="38" t="s">
        <v>760</v>
      </c>
      <c r="C651" s="38" t="s">
        <v>113</v>
      </c>
      <c r="D651" s="38" t="s">
        <v>97</v>
      </c>
      <c r="E651" s="39" t="str">
        <f aca="false">IF(D651="","",IFERROR(INDEX(Articles!$B$5:$B$304,MATCH(D651,Articles!$A$5:$A$304,0)),"Référence inconnue"))</f>
        <v>Vis H M8x30 (boîte de 100)</v>
      </c>
      <c r="F651" s="38" t="s">
        <v>93</v>
      </c>
      <c r="G651" s="38"/>
      <c r="H651" s="38" t="n">
        <v>1</v>
      </c>
      <c r="I651" s="40" t="n">
        <f aca="false">IF(C651="","",IFERROR(INDEX(Listes!$B$3:$B$20,MATCH(C651,Listes!$A$3:$A$20,0)),""))</f>
        <v>-1</v>
      </c>
      <c r="J651" s="40" t="n">
        <f aca="false">IF(OR(H651="",I651=""),0,H651*I651)</f>
        <v>-1</v>
      </c>
      <c r="K651" s="38" t="s">
        <v>93</v>
      </c>
      <c r="L651" s="38" t="s">
        <v>114</v>
      </c>
      <c r="M651" s="41" t="str">
        <f aca="false">IF(D651="","",IF(E651="Référence inconnue","Référence inconnue",IF(I651="","Type inconnu",IF(AND(IFERROR(INDEX(Articles!$I$5:$I$304,MATCH(D651,Articles!$A$5:$A$304,0)),"Aucun")&lt;&gt;"Aucun",G651=""),"Lot manquant",IF(COUNTIF($N$2:$N$5000,N651)&gt;1,"Doublon ?","")))))</f>
        <v/>
      </c>
      <c r="N651" s="6" t="str">
        <f aca="false">IF(D651="","",B651&amp;"/"&amp;C651&amp;"/"&amp;D651&amp;"/"&amp;G651&amp;"/"&amp;H651&amp;"/"&amp;TEXT(A651,"0"))</f>
        <v>BS-2603-1497/Sortie/BO830//1/46105</v>
      </c>
    </row>
    <row r="652" customFormat="false" ht="15" hidden="false" customHeight="false" outlineLevel="0" collapsed="false">
      <c r="A652" s="37" t="n">
        <v>46105</v>
      </c>
      <c r="B652" s="38" t="s">
        <v>761</v>
      </c>
      <c r="C652" s="38" t="s">
        <v>113</v>
      </c>
      <c r="D652" s="38" t="s">
        <v>98</v>
      </c>
      <c r="E652" s="39" t="str">
        <f aca="false">IF(D652="","",IFERROR(INDEX(Articles!$B$5:$B$304,MATCH(D652,Articles!$A$5:$A$304,0)),"Référence inconnue"))</f>
        <v>Roulement 6204-2RS</v>
      </c>
      <c r="F652" s="38" t="s">
        <v>93</v>
      </c>
      <c r="G652" s="38"/>
      <c r="H652" s="38" t="n">
        <v>6</v>
      </c>
      <c r="I652" s="40" t="n">
        <f aca="false">IF(C652="","",IFERROR(INDEX(Listes!$B$3:$B$20,MATCH(C652,Listes!$A$3:$A$20,0)),""))</f>
        <v>-1</v>
      </c>
      <c r="J652" s="40" t="n">
        <f aca="false">IF(OR(H652="",I652=""),0,H652*I652)</f>
        <v>-6</v>
      </c>
      <c r="K652" s="38" t="s">
        <v>93</v>
      </c>
      <c r="L652" s="38" t="s">
        <v>124</v>
      </c>
      <c r="M652" s="41" t="str">
        <f aca="false">IF(D652="","",IF(E652="Référence inconnue","Référence inconnue",IF(I652="","Type inconnu",IF(AND(IFERROR(INDEX(Articles!$I$5:$I$304,MATCH(D652,Articles!$A$5:$A$304,0)),"Aucun")&lt;&gt;"Aucun",G652=""),"Lot manquant",IF(COUNTIF($N$2:$N$5000,N652)&gt;1,"Doublon ?","")))))</f>
        <v/>
      </c>
      <c r="N652" s="6" t="str">
        <f aca="false">IF(D652="","",B652&amp;"/"&amp;C652&amp;"/"&amp;D652&amp;"/"&amp;G652&amp;"/"&amp;H652&amp;"/"&amp;TEXT(A652,"0"))</f>
        <v>BS-2603-1498/Sortie/RL6204//6/46105</v>
      </c>
    </row>
    <row r="653" customFormat="false" ht="15" hidden="false" customHeight="false" outlineLevel="0" collapsed="false">
      <c r="A653" s="37" t="n">
        <v>46105</v>
      </c>
      <c r="B653" s="38" t="s">
        <v>762</v>
      </c>
      <c r="C653" s="38" t="s">
        <v>113</v>
      </c>
      <c r="D653" s="38" t="s">
        <v>99</v>
      </c>
      <c r="E653" s="39" t="str">
        <f aca="false">IF(D653="","",IFERROR(INDEX(Articles!$B$5:$B$304,MATCH(D653,Articles!$A$5:$A$304,0)),"Référence inconnue"))</f>
        <v>Fil MIG Ø1 mm (bobine 15 kg)</v>
      </c>
      <c r="F653" s="38" t="s">
        <v>93</v>
      </c>
      <c r="G653" s="38" t="s">
        <v>644</v>
      </c>
      <c r="H653" s="38" t="n">
        <v>3</v>
      </c>
      <c r="I653" s="40" t="n">
        <f aca="false">IF(C653="","",IFERROR(INDEX(Listes!$B$3:$B$20,MATCH(C653,Listes!$A$3:$A$20,0)),""))</f>
        <v>-1</v>
      </c>
      <c r="J653" s="40" t="n">
        <f aca="false">IF(OR(H653="",I653=""),0,H653*I653)</f>
        <v>-3</v>
      </c>
      <c r="K653" s="38" t="s">
        <v>93</v>
      </c>
      <c r="L653" s="38" t="s">
        <v>114</v>
      </c>
      <c r="M653" s="41" t="str">
        <f aca="false">IF(D653="","",IF(E653="Référence inconnue","Référence inconnue",IF(I653="","Type inconnu",IF(AND(IFERROR(INDEX(Articles!$I$5:$I$304,MATCH(D653,Articles!$A$5:$A$304,0)),"Aucun")&lt;&gt;"Aucun",G653=""),"Lot manquant",IF(COUNTIF($N$2:$N$5000,N653)&gt;1,"Doublon ?","")))))</f>
        <v/>
      </c>
      <c r="N653" s="6" t="str">
        <f aca="false">IF(D653="","",B653&amp;"/"&amp;C653&amp;"/"&amp;D653&amp;"/"&amp;G653&amp;"/"&amp;H653&amp;"/"&amp;TEXT(A653,"0"))</f>
        <v>BS-2603-1499/Sortie/FIL10/FIL-2602-03/3/46105</v>
      </c>
    </row>
    <row r="654" customFormat="false" ht="15" hidden="false" customHeight="false" outlineLevel="0" collapsed="false">
      <c r="A654" s="37" t="n">
        <v>46106</v>
      </c>
      <c r="B654" s="38" t="s">
        <v>763</v>
      </c>
      <c r="C654" s="38" t="s">
        <v>113</v>
      </c>
      <c r="D654" s="38" t="s">
        <v>92</v>
      </c>
      <c r="E654" s="39" t="str">
        <f aca="false">IF(D654="","",IFERROR(INDEX(Articles!$B$5:$B$304,MATCH(D654,Articles!$A$5:$A$304,0)),"Référence inconnue"))</f>
        <v>Disque à tronçonner Ø125 mm</v>
      </c>
      <c r="F654" s="38" t="s">
        <v>111</v>
      </c>
      <c r="G654" s="38"/>
      <c r="H654" s="38" t="n">
        <v>2</v>
      </c>
      <c r="I654" s="40" t="n">
        <f aca="false">IF(C654="","",IFERROR(INDEX(Listes!$B$3:$B$20,MATCH(C654,Listes!$A$3:$A$20,0)),""))</f>
        <v>-1</v>
      </c>
      <c r="J654" s="40" t="n">
        <f aca="false">IF(OR(H654="",I654=""),0,H654*I654)</f>
        <v>-2</v>
      </c>
      <c r="K654" s="38" t="s">
        <v>111</v>
      </c>
      <c r="L654" s="38" t="s">
        <v>114</v>
      </c>
      <c r="M654" s="41" t="str">
        <f aca="false">IF(D654="","",IF(E654="Référence inconnue","Référence inconnue",IF(I654="","Type inconnu",IF(AND(IFERROR(INDEX(Articles!$I$5:$I$304,MATCH(D654,Articles!$A$5:$A$304,0)),"Aucun")&lt;&gt;"Aucun",G654=""),"Lot manquant",IF(COUNTIF($N$2:$N$5000,N654)&gt;1,"Doublon ?","")))))</f>
        <v/>
      </c>
      <c r="N654" s="6" t="str">
        <f aca="false">IF(D654="","",B654&amp;"/"&amp;C654&amp;"/"&amp;D654&amp;"/"&amp;G654&amp;"/"&amp;H654&amp;"/"&amp;TEXT(A654,"0"))</f>
        <v>BS-2603-1500/Sortie/DT125//2/46106</v>
      </c>
    </row>
    <row r="655" customFormat="false" ht="15" hidden="false" customHeight="false" outlineLevel="0" collapsed="false">
      <c r="A655" s="37" t="n">
        <v>46106</v>
      </c>
      <c r="B655" s="38" t="s">
        <v>764</v>
      </c>
      <c r="C655" s="38" t="s">
        <v>113</v>
      </c>
      <c r="D655" s="38" t="s">
        <v>95</v>
      </c>
      <c r="E655" s="39" t="str">
        <f aca="false">IF(D655="","",IFERROR(INDEX(Articles!$B$5:$B$304,MATCH(D655,Articles!$A$5:$A$304,0)),"Référence inconnue"))</f>
        <v>Gants de manutention taille 9</v>
      </c>
      <c r="F655" s="38" t="s">
        <v>93</v>
      </c>
      <c r="G655" s="38"/>
      <c r="H655" s="38" t="n">
        <v>12</v>
      </c>
      <c r="I655" s="40" t="n">
        <f aca="false">IF(C655="","",IFERROR(INDEX(Listes!$B$3:$B$20,MATCH(C655,Listes!$A$3:$A$20,0)),""))</f>
        <v>-1</v>
      </c>
      <c r="J655" s="40" t="n">
        <f aca="false">IF(OR(H655="",I655=""),0,H655*I655)</f>
        <v>-12</v>
      </c>
      <c r="K655" s="38" t="s">
        <v>93</v>
      </c>
      <c r="L655" s="38" t="s">
        <v>114</v>
      </c>
      <c r="M655" s="41" t="str">
        <f aca="false">IF(D655="","",IF(E655="Référence inconnue","Référence inconnue",IF(I655="","Type inconnu",IF(AND(IFERROR(INDEX(Articles!$I$5:$I$304,MATCH(D655,Articles!$A$5:$A$304,0)),"Aucun")&lt;&gt;"Aucun",G655=""),"Lot manquant",IF(COUNTIF($N$2:$N$5000,N655)&gt;1,"Doublon ?","")))))</f>
        <v/>
      </c>
      <c r="N655" s="6" t="str">
        <f aca="false">IF(D655="","",B655&amp;"/"&amp;C655&amp;"/"&amp;D655&amp;"/"&amp;G655&amp;"/"&amp;H655&amp;"/"&amp;TEXT(A655,"0"))</f>
        <v>BS-2603-1501/Sortie/GA09//12/46106</v>
      </c>
    </row>
    <row r="656" customFormat="false" ht="15" hidden="false" customHeight="false" outlineLevel="0" collapsed="false">
      <c r="A656" s="37" t="n">
        <v>46106</v>
      </c>
      <c r="B656" s="38" t="s">
        <v>765</v>
      </c>
      <c r="C656" s="38" t="s">
        <v>113</v>
      </c>
      <c r="D656" s="38" t="s">
        <v>96</v>
      </c>
      <c r="E656" s="39" t="str">
        <f aca="false">IF(D656="","",IFERROR(INDEX(Articles!$B$5:$B$304,MATCH(D656,Articles!$A$5:$A$304,0)),"Référence inconnue"))</f>
        <v>Film étirable 500 mm</v>
      </c>
      <c r="F656" s="38" t="s">
        <v>93</v>
      </c>
      <c r="G656" s="38"/>
      <c r="H656" s="38" t="n">
        <v>2</v>
      </c>
      <c r="I656" s="40" t="n">
        <f aca="false">IF(C656="","",IFERROR(INDEX(Listes!$B$3:$B$20,MATCH(C656,Listes!$A$3:$A$20,0)),""))</f>
        <v>-1</v>
      </c>
      <c r="J656" s="40" t="n">
        <f aca="false">IF(OR(H656="",I656=""),0,H656*I656)</f>
        <v>-2</v>
      </c>
      <c r="K656" s="38" t="s">
        <v>93</v>
      </c>
      <c r="L656" s="38" t="s">
        <v>121</v>
      </c>
      <c r="M656" s="41" t="str">
        <f aca="false">IF(D656="","",IF(E656="Référence inconnue","Référence inconnue",IF(I656="","Type inconnu",IF(AND(IFERROR(INDEX(Articles!$I$5:$I$304,MATCH(D656,Articles!$A$5:$A$304,0)),"Aucun")&lt;&gt;"Aucun",G656=""),"Lot manquant",IF(COUNTIF($N$2:$N$5000,N656)&gt;1,"Doublon ?","")))))</f>
        <v/>
      </c>
      <c r="N656" s="6" t="str">
        <f aca="false">IF(D656="","",B656&amp;"/"&amp;C656&amp;"/"&amp;D656&amp;"/"&amp;G656&amp;"/"&amp;H656&amp;"/"&amp;TEXT(A656,"0"))</f>
        <v>BS-2603-1502/Sortie/FS500//2/46106</v>
      </c>
    </row>
    <row r="657" customFormat="false" ht="15" hidden="false" customHeight="false" outlineLevel="0" collapsed="false">
      <c r="A657" s="37" t="n">
        <v>46106</v>
      </c>
      <c r="B657" s="38" t="s">
        <v>766</v>
      </c>
      <c r="C657" s="38" t="s">
        <v>113</v>
      </c>
      <c r="D657" s="38" t="s">
        <v>97</v>
      </c>
      <c r="E657" s="39" t="str">
        <f aca="false">IF(D657="","",IFERROR(INDEX(Articles!$B$5:$B$304,MATCH(D657,Articles!$A$5:$A$304,0)),"Référence inconnue"))</f>
        <v>Vis H M8x30 (boîte de 100)</v>
      </c>
      <c r="F657" s="38" t="s">
        <v>93</v>
      </c>
      <c r="G657" s="38"/>
      <c r="H657" s="38" t="n">
        <v>2</v>
      </c>
      <c r="I657" s="40" t="n">
        <f aca="false">IF(C657="","",IFERROR(INDEX(Listes!$B$3:$B$20,MATCH(C657,Listes!$A$3:$A$20,0)),""))</f>
        <v>-1</v>
      </c>
      <c r="J657" s="40" t="n">
        <f aca="false">IF(OR(H657="",I657=""),0,H657*I657)</f>
        <v>-2</v>
      </c>
      <c r="K657" s="38" t="s">
        <v>93</v>
      </c>
      <c r="L657" s="38" t="s">
        <v>114</v>
      </c>
      <c r="M657" s="41" t="str">
        <f aca="false">IF(D657="","",IF(E657="Référence inconnue","Référence inconnue",IF(I657="","Type inconnu",IF(AND(IFERROR(INDEX(Articles!$I$5:$I$304,MATCH(D657,Articles!$A$5:$A$304,0)),"Aucun")&lt;&gt;"Aucun",G657=""),"Lot manquant",IF(COUNTIF($N$2:$N$5000,N657)&gt;1,"Doublon ?","")))))</f>
        <v/>
      </c>
      <c r="N657" s="6" t="str">
        <f aca="false">IF(D657="","",B657&amp;"/"&amp;C657&amp;"/"&amp;D657&amp;"/"&amp;G657&amp;"/"&amp;H657&amp;"/"&amp;TEXT(A657,"0"))</f>
        <v>BS-2603-1503/Sortie/BO830//2/46106</v>
      </c>
    </row>
    <row r="658" customFormat="false" ht="15" hidden="false" customHeight="false" outlineLevel="0" collapsed="false">
      <c r="A658" s="37" t="n">
        <v>46106</v>
      </c>
      <c r="B658" s="38" t="s">
        <v>767</v>
      </c>
      <c r="C658" s="38" t="s">
        <v>113</v>
      </c>
      <c r="D658" s="38" t="s">
        <v>102</v>
      </c>
      <c r="E658" s="39" t="str">
        <f aca="false">IF(D658="","",IFERROR(INDEX(Articles!$B$5:$B$304,MATCH(D658,Articles!$A$5:$A$304,0)),"Référence inconnue"))</f>
        <v>Huile hydraulique HVLP 46 (bidon 20 L)</v>
      </c>
      <c r="F658" s="38" t="s">
        <v>93</v>
      </c>
      <c r="G658" s="38" t="s">
        <v>596</v>
      </c>
      <c r="H658" s="38" t="n">
        <v>2</v>
      </c>
      <c r="I658" s="40" t="n">
        <f aca="false">IF(C658="","",IFERROR(INDEX(Listes!$B$3:$B$20,MATCH(C658,Listes!$A$3:$A$20,0)),""))</f>
        <v>-1</v>
      </c>
      <c r="J658" s="40" t="n">
        <f aca="false">IF(OR(H658="",I658=""),0,H658*I658)</f>
        <v>-2</v>
      </c>
      <c r="K658" s="38" t="s">
        <v>93</v>
      </c>
      <c r="L658" s="38" t="s">
        <v>124</v>
      </c>
      <c r="M658" s="41" t="str">
        <f aca="false">IF(D658="","",IF(E658="Référence inconnue","Référence inconnue",IF(I658="","Type inconnu",IF(AND(IFERROR(INDEX(Articles!$I$5:$I$304,MATCH(D658,Articles!$A$5:$A$304,0)),"Aucun")&lt;&gt;"Aucun",G658=""),"Lot manquant",IF(COUNTIF($N$2:$N$5000,N658)&gt;1,"Doublon ?","")))))</f>
        <v/>
      </c>
      <c r="N658" s="6" t="str">
        <f aca="false">IF(D658="","",B658&amp;"/"&amp;C658&amp;"/"&amp;D658&amp;"/"&amp;G658&amp;"/"&amp;H658&amp;"/"&amp;TEXT(A658,"0"))</f>
        <v>BS-2603-1504/Sortie/HV46/HV-2602-07/2/46106</v>
      </c>
    </row>
    <row r="659" customFormat="false" ht="15" hidden="false" customHeight="false" outlineLevel="0" collapsed="false">
      <c r="A659" s="37" t="n">
        <v>46107</v>
      </c>
      <c r="B659" s="38" t="s">
        <v>768</v>
      </c>
      <c r="C659" s="38" t="s">
        <v>113</v>
      </c>
      <c r="D659" s="38" t="s">
        <v>95</v>
      </c>
      <c r="E659" s="39" t="str">
        <f aca="false">IF(D659="","",IFERROR(INDEX(Articles!$B$5:$B$304,MATCH(D659,Articles!$A$5:$A$304,0)),"Référence inconnue"))</f>
        <v>Gants de manutention taille 9</v>
      </c>
      <c r="F659" s="38" t="s">
        <v>93</v>
      </c>
      <c r="G659" s="38"/>
      <c r="H659" s="38" t="n">
        <v>5</v>
      </c>
      <c r="I659" s="40" t="n">
        <f aca="false">IF(C659="","",IFERROR(INDEX(Listes!$B$3:$B$20,MATCH(C659,Listes!$A$3:$A$20,0)),""))</f>
        <v>-1</v>
      </c>
      <c r="J659" s="40" t="n">
        <f aca="false">IF(OR(H659="",I659=""),0,H659*I659)</f>
        <v>-5</v>
      </c>
      <c r="K659" s="38" t="s">
        <v>93</v>
      </c>
      <c r="L659" s="38" t="s">
        <v>114</v>
      </c>
      <c r="M659" s="41" t="str">
        <f aca="false">IF(D659="","",IF(E659="Référence inconnue","Référence inconnue",IF(I659="","Type inconnu",IF(AND(IFERROR(INDEX(Articles!$I$5:$I$304,MATCH(D659,Articles!$A$5:$A$304,0)),"Aucun")&lt;&gt;"Aucun",G659=""),"Lot manquant",IF(COUNTIF($N$2:$N$5000,N659)&gt;1,"Doublon ?","")))))</f>
        <v/>
      </c>
      <c r="N659" s="6" t="str">
        <f aca="false">IF(D659="","",B659&amp;"/"&amp;C659&amp;"/"&amp;D659&amp;"/"&amp;G659&amp;"/"&amp;H659&amp;"/"&amp;TEXT(A659,"0"))</f>
        <v>BS-2603-1505/Sortie/GA09//5/46107</v>
      </c>
    </row>
    <row r="660" customFormat="false" ht="15" hidden="false" customHeight="false" outlineLevel="0" collapsed="false">
      <c r="A660" s="37" t="n">
        <v>46107</v>
      </c>
      <c r="B660" s="38" t="s">
        <v>769</v>
      </c>
      <c r="C660" s="38" t="s">
        <v>113</v>
      </c>
      <c r="D660" s="38" t="s">
        <v>96</v>
      </c>
      <c r="E660" s="39" t="str">
        <f aca="false">IF(D660="","",IFERROR(INDEX(Articles!$B$5:$B$304,MATCH(D660,Articles!$A$5:$A$304,0)),"Référence inconnue"))</f>
        <v>Film étirable 500 mm</v>
      </c>
      <c r="F660" s="38" t="s">
        <v>93</v>
      </c>
      <c r="G660" s="38"/>
      <c r="H660" s="38" t="n">
        <v>3</v>
      </c>
      <c r="I660" s="40" t="n">
        <f aca="false">IF(C660="","",IFERROR(INDEX(Listes!$B$3:$B$20,MATCH(C660,Listes!$A$3:$A$20,0)),""))</f>
        <v>-1</v>
      </c>
      <c r="J660" s="40" t="n">
        <f aca="false">IF(OR(H660="",I660=""),0,H660*I660)</f>
        <v>-3</v>
      </c>
      <c r="K660" s="38" t="s">
        <v>93</v>
      </c>
      <c r="L660" s="38" t="s">
        <v>121</v>
      </c>
      <c r="M660" s="41" t="str">
        <f aca="false">IF(D660="","",IF(E660="Référence inconnue","Référence inconnue",IF(I660="","Type inconnu",IF(AND(IFERROR(INDEX(Articles!$I$5:$I$304,MATCH(D660,Articles!$A$5:$A$304,0)),"Aucun")&lt;&gt;"Aucun",G660=""),"Lot manquant",IF(COUNTIF($N$2:$N$5000,N660)&gt;1,"Doublon ?","")))))</f>
        <v/>
      </c>
      <c r="N660" s="6" t="str">
        <f aca="false">IF(D660="","",B660&amp;"/"&amp;C660&amp;"/"&amp;D660&amp;"/"&amp;G660&amp;"/"&amp;H660&amp;"/"&amp;TEXT(A660,"0"))</f>
        <v>BS-2603-1506/Sortie/FS500//3/46107</v>
      </c>
    </row>
    <row r="661" customFormat="false" ht="15" hidden="false" customHeight="false" outlineLevel="0" collapsed="false">
      <c r="A661" s="37" t="n">
        <v>46107</v>
      </c>
      <c r="B661" s="38" t="s">
        <v>770</v>
      </c>
      <c r="C661" s="38" t="s">
        <v>113</v>
      </c>
      <c r="D661" s="38" t="s">
        <v>102</v>
      </c>
      <c r="E661" s="39" t="str">
        <f aca="false">IF(D661="","",IFERROR(INDEX(Articles!$B$5:$B$304,MATCH(D661,Articles!$A$5:$A$304,0)),"Référence inconnue"))</f>
        <v>Huile hydraulique HVLP 46 (bidon 20 L)</v>
      </c>
      <c r="F661" s="38" t="s">
        <v>93</v>
      </c>
      <c r="G661" s="38" t="s">
        <v>596</v>
      </c>
      <c r="H661" s="38" t="n">
        <v>1</v>
      </c>
      <c r="I661" s="40" t="n">
        <f aca="false">IF(C661="","",IFERROR(INDEX(Listes!$B$3:$B$20,MATCH(C661,Listes!$A$3:$A$20,0)),""))</f>
        <v>-1</v>
      </c>
      <c r="J661" s="40" t="n">
        <f aca="false">IF(OR(H661="",I661=""),0,H661*I661)</f>
        <v>-1</v>
      </c>
      <c r="K661" s="38" t="s">
        <v>93</v>
      </c>
      <c r="L661" s="38" t="s">
        <v>124</v>
      </c>
      <c r="M661" s="41" t="str">
        <f aca="false">IF(D661="","",IF(E661="Référence inconnue","Référence inconnue",IF(I661="","Type inconnu",IF(AND(IFERROR(INDEX(Articles!$I$5:$I$304,MATCH(D661,Articles!$A$5:$A$304,0)),"Aucun")&lt;&gt;"Aucun",G661=""),"Lot manquant",IF(COUNTIF($N$2:$N$5000,N661)&gt;1,"Doublon ?","")))))</f>
        <v/>
      </c>
      <c r="N661" s="6" t="str">
        <f aca="false">IF(D661="","",B661&amp;"/"&amp;C661&amp;"/"&amp;D661&amp;"/"&amp;G661&amp;"/"&amp;H661&amp;"/"&amp;TEXT(A661,"0"))</f>
        <v>BS-2603-1507/Sortie/HV46/HV-2602-07/1/46107</v>
      </c>
    </row>
    <row r="662" customFormat="false" ht="15" hidden="false" customHeight="false" outlineLevel="0" collapsed="false">
      <c r="A662" s="37" t="n">
        <v>46107</v>
      </c>
      <c r="B662" s="38" t="s">
        <v>770</v>
      </c>
      <c r="C662" s="38" t="s">
        <v>113</v>
      </c>
      <c r="D662" s="38" t="s">
        <v>102</v>
      </c>
      <c r="E662" s="39" t="str">
        <f aca="false">IF(D662="","",IFERROR(INDEX(Articles!$B$5:$B$304,MATCH(D662,Articles!$A$5:$A$304,0)),"Référence inconnue"))</f>
        <v>Huile hydraulique HVLP 46 (bidon 20 L)</v>
      </c>
      <c r="F662" s="38" t="s">
        <v>93</v>
      </c>
      <c r="G662" s="38" t="s">
        <v>744</v>
      </c>
      <c r="H662" s="38" t="n">
        <v>3</v>
      </c>
      <c r="I662" s="40" t="n">
        <f aca="false">IF(C662="","",IFERROR(INDEX(Listes!$B$3:$B$20,MATCH(C662,Listes!$A$3:$A$20,0)),""))</f>
        <v>-1</v>
      </c>
      <c r="J662" s="40" t="n">
        <f aca="false">IF(OR(H662="",I662=""),0,H662*I662)</f>
        <v>-3</v>
      </c>
      <c r="K662" s="38" t="s">
        <v>93</v>
      </c>
      <c r="L662" s="38" t="s">
        <v>124</v>
      </c>
      <c r="M662" s="41" t="str">
        <f aca="false">IF(D662="","",IF(E662="Référence inconnue","Référence inconnue",IF(I662="","Type inconnu",IF(AND(IFERROR(INDEX(Articles!$I$5:$I$304,MATCH(D662,Articles!$A$5:$A$304,0)),"Aucun")&lt;&gt;"Aucun",G662=""),"Lot manquant",IF(COUNTIF($N$2:$N$5000,N662)&gt;1,"Doublon ?","")))))</f>
        <v/>
      </c>
      <c r="N662" s="6" t="str">
        <f aca="false">IF(D662="","",B662&amp;"/"&amp;C662&amp;"/"&amp;D662&amp;"/"&amp;G662&amp;"/"&amp;H662&amp;"/"&amp;TEXT(A662,"0"))</f>
        <v>BS-2603-1507/Sortie/HV46/HV-2603-08/3/46107</v>
      </c>
    </row>
    <row r="663" customFormat="false" ht="15" hidden="false" customHeight="false" outlineLevel="0" collapsed="false">
      <c r="A663" s="37" t="n">
        <v>46108</v>
      </c>
      <c r="B663" s="38" t="s">
        <v>771</v>
      </c>
      <c r="C663" s="38" t="s">
        <v>113</v>
      </c>
      <c r="D663" s="38" t="s">
        <v>92</v>
      </c>
      <c r="E663" s="39" t="str">
        <f aca="false">IF(D663="","",IFERROR(INDEX(Articles!$B$5:$B$304,MATCH(D663,Articles!$A$5:$A$304,0)),"Référence inconnue"))</f>
        <v>Disque à tronçonner Ø125 mm</v>
      </c>
      <c r="F663" s="38" t="s">
        <v>111</v>
      </c>
      <c r="G663" s="38"/>
      <c r="H663" s="38" t="n">
        <v>12</v>
      </c>
      <c r="I663" s="40" t="n">
        <f aca="false">IF(C663="","",IFERROR(INDEX(Listes!$B$3:$B$20,MATCH(C663,Listes!$A$3:$A$20,0)),""))</f>
        <v>-1</v>
      </c>
      <c r="J663" s="40" t="n">
        <f aca="false">IF(OR(H663="",I663=""),0,H663*I663)</f>
        <v>-12</v>
      </c>
      <c r="K663" s="38" t="s">
        <v>111</v>
      </c>
      <c r="L663" s="38" t="s">
        <v>114</v>
      </c>
      <c r="M663" s="41" t="str">
        <f aca="false">IF(D663="","",IF(E663="Référence inconnue","Référence inconnue",IF(I663="","Type inconnu",IF(AND(IFERROR(INDEX(Articles!$I$5:$I$304,MATCH(D663,Articles!$A$5:$A$304,0)),"Aucun")&lt;&gt;"Aucun",G663=""),"Lot manquant",IF(COUNTIF($N$2:$N$5000,N663)&gt;1,"Doublon ?","")))))</f>
        <v/>
      </c>
      <c r="N663" s="6" t="str">
        <f aca="false">IF(D663="","",B663&amp;"/"&amp;C663&amp;"/"&amp;D663&amp;"/"&amp;G663&amp;"/"&amp;H663&amp;"/"&amp;TEXT(A663,"0"))</f>
        <v>BS-2603-1508/Sortie/DT125//12/46108</v>
      </c>
    </row>
    <row r="664" customFormat="false" ht="15" hidden="false" customHeight="false" outlineLevel="0" collapsed="false">
      <c r="A664" s="37" t="n">
        <v>46108</v>
      </c>
      <c r="B664" s="38" t="s">
        <v>772</v>
      </c>
      <c r="C664" s="38" t="s">
        <v>113</v>
      </c>
      <c r="D664" s="38" t="s">
        <v>92</v>
      </c>
      <c r="E664" s="39" t="str">
        <f aca="false">IF(D664="","",IFERROR(INDEX(Articles!$B$5:$B$304,MATCH(D664,Articles!$A$5:$A$304,0)),"Référence inconnue"))</f>
        <v>Disque à tronçonner Ø125 mm</v>
      </c>
      <c r="F664" s="38" t="s">
        <v>111</v>
      </c>
      <c r="G664" s="38"/>
      <c r="H664" s="38" t="n">
        <v>12</v>
      </c>
      <c r="I664" s="40" t="n">
        <f aca="false">IF(C664="","",IFERROR(INDEX(Listes!$B$3:$B$20,MATCH(C664,Listes!$A$3:$A$20,0)),""))</f>
        <v>-1</v>
      </c>
      <c r="J664" s="40" t="n">
        <f aca="false">IF(OR(H664="",I664=""),0,H664*I664)</f>
        <v>-12</v>
      </c>
      <c r="K664" s="38" t="s">
        <v>111</v>
      </c>
      <c r="L664" s="38" t="s">
        <v>114</v>
      </c>
      <c r="M664" s="41" t="str">
        <f aca="false">IF(D664="","",IF(E664="Référence inconnue","Référence inconnue",IF(I664="","Type inconnu",IF(AND(IFERROR(INDEX(Articles!$I$5:$I$304,MATCH(D664,Articles!$A$5:$A$304,0)),"Aucun")&lt;&gt;"Aucun",G664=""),"Lot manquant",IF(COUNTIF($N$2:$N$5000,N664)&gt;1,"Doublon ?","")))))</f>
        <v/>
      </c>
      <c r="N664" s="6" t="str">
        <f aca="false">IF(D664="","",B664&amp;"/"&amp;C664&amp;"/"&amp;D664&amp;"/"&amp;G664&amp;"/"&amp;H664&amp;"/"&amp;TEXT(A664,"0"))</f>
        <v>BS-2603-1509/Sortie/DT125//12/46108</v>
      </c>
    </row>
    <row r="665" customFormat="false" ht="15" hidden="false" customHeight="false" outlineLevel="0" collapsed="false">
      <c r="A665" s="37" t="n">
        <v>46108</v>
      </c>
      <c r="B665" s="38" t="s">
        <v>773</v>
      </c>
      <c r="C665" s="38" t="s">
        <v>113</v>
      </c>
      <c r="D665" s="38" t="s">
        <v>92</v>
      </c>
      <c r="E665" s="39" t="str">
        <f aca="false">IF(D665="","",IFERROR(INDEX(Articles!$B$5:$B$304,MATCH(D665,Articles!$A$5:$A$304,0)),"Référence inconnue"))</f>
        <v>Disque à tronçonner Ø125 mm</v>
      </c>
      <c r="F665" s="38" t="s">
        <v>111</v>
      </c>
      <c r="G665" s="38"/>
      <c r="H665" s="38" t="n">
        <v>6</v>
      </c>
      <c r="I665" s="40" t="n">
        <f aca="false">IF(C665="","",IFERROR(INDEX(Listes!$B$3:$B$20,MATCH(C665,Listes!$A$3:$A$20,0)),""))</f>
        <v>-1</v>
      </c>
      <c r="J665" s="40" t="n">
        <f aca="false">IF(OR(H665="",I665=""),0,H665*I665)</f>
        <v>-6</v>
      </c>
      <c r="K665" s="38" t="s">
        <v>111</v>
      </c>
      <c r="L665" s="38" t="s">
        <v>114</v>
      </c>
      <c r="M665" s="41" t="str">
        <f aca="false">IF(D665="","",IF(E665="Référence inconnue","Référence inconnue",IF(I665="","Type inconnu",IF(AND(IFERROR(INDEX(Articles!$I$5:$I$304,MATCH(D665,Articles!$A$5:$A$304,0)),"Aucun")&lt;&gt;"Aucun",G665=""),"Lot manquant",IF(COUNTIF($N$2:$N$5000,N665)&gt;1,"Doublon ?","")))))</f>
        <v/>
      </c>
      <c r="N665" s="6" t="str">
        <f aca="false">IF(D665="","",B665&amp;"/"&amp;C665&amp;"/"&amp;D665&amp;"/"&amp;G665&amp;"/"&amp;H665&amp;"/"&amp;TEXT(A665,"0"))</f>
        <v>BS-2603-1510/Sortie/DT125//6/46108</v>
      </c>
    </row>
    <row r="666" customFormat="false" ht="15" hidden="false" customHeight="false" outlineLevel="0" collapsed="false">
      <c r="A666" s="37" t="n">
        <v>46108</v>
      </c>
      <c r="B666" s="38" t="s">
        <v>774</v>
      </c>
      <c r="C666" s="38" t="s">
        <v>113</v>
      </c>
      <c r="D666" s="38" t="s">
        <v>95</v>
      </c>
      <c r="E666" s="39" t="str">
        <f aca="false">IF(D666="","",IFERROR(INDEX(Articles!$B$5:$B$304,MATCH(D666,Articles!$A$5:$A$304,0)),"Référence inconnue"))</f>
        <v>Gants de manutention taille 9</v>
      </c>
      <c r="F666" s="38" t="s">
        <v>93</v>
      </c>
      <c r="G666" s="38"/>
      <c r="H666" s="38" t="n">
        <v>8</v>
      </c>
      <c r="I666" s="40" t="n">
        <f aca="false">IF(C666="","",IFERROR(INDEX(Listes!$B$3:$B$20,MATCH(C666,Listes!$A$3:$A$20,0)),""))</f>
        <v>-1</v>
      </c>
      <c r="J666" s="40" t="n">
        <f aca="false">IF(OR(H666="",I666=""),0,H666*I666)</f>
        <v>-8</v>
      </c>
      <c r="K666" s="38" t="s">
        <v>93</v>
      </c>
      <c r="L666" s="38" t="s">
        <v>114</v>
      </c>
      <c r="M666" s="41" t="str">
        <f aca="false">IF(D666="","",IF(E666="Référence inconnue","Référence inconnue",IF(I666="","Type inconnu",IF(AND(IFERROR(INDEX(Articles!$I$5:$I$304,MATCH(D666,Articles!$A$5:$A$304,0)),"Aucun")&lt;&gt;"Aucun",G666=""),"Lot manquant",IF(COUNTIF($N$2:$N$5000,N666)&gt;1,"Doublon ?","")))))</f>
        <v/>
      </c>
      <c r="N666" s="6" t="str">
        <f aca="false">IF(D666="","",B666&amp;"/"&amp;C666&amp;"/"&amp;D666&amp;"/"&amp;G666&amp;"/"&amp;H666&amp;"/"&amp;TEXT(A666,"0"))</f>
        <v>BS-2603-1511/Sortie/GA09//8/46108</v>
      </c>
    </row>
    <row r="667" customFormat="false" ht="15" hidden="false" customHeight="false" outlineLevel="0" collapsed="false">
      <c r="A667" s="37" t="n">
        <v>46108</v>
      </c>
      <c r="B667" s="38" t="s">
        <v>775</v>
      </c>
      <c r="C667" s="38" t="s">
        <v>113</v>
      </c>
      <c r="D667" s="38" t="s">
        <v>99</v>
      </c>
      <c r="E667" s="39" t="str">
        <f aca="false">IF(D667="","",IFERROR(INDEX(Articles!$B$5:$B$304,MATCH(D667,Articles!$A$5:$A$304,0)),"Référence inconnue"))</f>
        <v>Fil MIG Ø1 mm (bobine 15 kg)</v>
      </c>
      <c r="F667" s="38" t="s">
        <v>93</v>
      </c>
      <c r="G667" s="38" t="s">
        <v>644</v>
      </c>
      <c r="H667" s="38" t="n">
        <v>1</v>
      </c>
      <c r="I667" s="40" t="n">
        <f aca="false">IF(C667="","",IFERROR(INDEX(Listes!$B$3:$B$20,MATCH(C667,Listes!$A$3:$A$20,0)),""))</f>
        <v>-1</v>
      </c>
      <c r="J667" s="40" t="n">
        <f aca="false">IF(OR(H667="",I667=""),0,H667*I667)</f>
        <v>-1</v>
      </c>
      <c r="K667" s="38" t="s">
        <v>93</v>
      </c>
      <c r="L667" s="38" t="s">
        <v>114</v>
      </c>
      <c r="M667" s="41" t="str">
        <f aca="false">IF(D667="","",IF(E667="Référence inconnue","Référence inconnue",IF(I667="","Type inconnu",IF(AND(IFERROR(INDEX(Articles!$I$5:$I$304,MATCH(D667,Articles!$A$5:$A$304,0)),"Aucun")&lt;&gt;"Aucun",G667=""),"Lot manquant",IF(COUNTIF($N$2:$N$5000,N667)&gt;1,"Doublon ?","")))))</f>
        <v/>
      </c>
      <c r="N667" s="6" t="str">
        <f aca="false">IF(D667="","",B667&amp;"/"&amp;C667&amp;"/"&amp;D667&amp;"/"&amp;G667&amp;"/"&amp;H667&amp;"/"&amp;TEXT(A667,"0"))</f>
        <v>BS-2603-1512/Sortie/FIL10/FIL-2602-03/1/46108</v>
      </c>
    </row>
    <row r="668" customFormat="false" ht="15" hidden="false" customHeight="false" outlineLevel="0" collapsed="false">
      <c r="A668" s="37" t="n">
        <v>46111</v>
      </c>
      <c r="B668" s="38" t="s">
        <v>776</v>
      </c>
      <c r="C668" s="38" t="s">
        <v>107</v>
      </c>
      <c r="D668" s="38" t="s">
        <v>92</v>
      </c>
      <c r="E668" s="39" t="str">
        <f aca="false">IF(D668="","",IFERROR(INDEX(Articles!$B$5:$B$304,MATCH(D668,Articles!$A$5:$A$304,0)),"Référence inconnue"))</f>
        <v>Disque à tronçonner Ø125 mm</v>
      </c>
      <c r="F668" s="38" t="s">
        <v>93</v>
      </c>
      <c r="G668" s="38"/>
      <c r="H668" s="38" t="n">
        <v>20</v>
      </c>
      <c r="I668" s="40" t="n">
        <f aca="false">IF(C668="","",IFERROR(INDEX(Listes!$B$3:$B$20,MATCH(C668,Listes!$A$3:$A$20,0)),""))</f>
        <v>-1</v>
      </c>
      <c r="J668" s="40" t="n">
        <f aca="false">IF(OR(H668="",I668=""),0,H668*I668)</f>
        <v>-20</v>
      </c>
      <c r="K668" s="38" t="s">
        <v>93</v>
      </c>
      <c r="L668" s="38" t="s">
        <v>108</v>
      </c>
      <c r="M668" s="41" t="str">
        <f aca="false">IF(D668="","",IF(E668="Référence inconnue","Référence inconnue",IF(I668="","Type inconnu",IF(AND(IFERROR(INDEX(Articles!$I$5:$I$304,MATCH(D668,Articles!$A$5:$A$304,0)),"Aucun")&lt;&gt;"Aucun",G668=""),"Lot manquant",IF(COUNTIF($N$2:$N$5000,N668)&gt;1,"Doublon ?","")))))</f>
        <v/>
      </c>
      <c r="N668" s="6" t="str">
        <f aca="false">IF(D668="","",B668&amp;"/"&amp;C668&amp;"/"&amp;D668&amp;"/"&amp;G668&amp;"/"&amp;H668&amp;"/"&amp;TEXT(A668,"0"))</f>
        <v>TR-2603-049/Transfert sortant/DT125//20/46111</v>
      </c>
    </row>
    <row r="669" customFormat="false" ht="15" hidden="false" customHeight="false" outlineLevel="0" collapsed="false">
      <c r="A669" s="37" t="n">
        <v>46111</v>
      </c>
      <c r="B669" s="38" t="s">
        <v>777</v>
      </c>
      <c r="C669" s="38" t="s">
        <v>107</v>
      </c>
      <c r="D669" s="38" t="s">
        <v>92</v>
      </c>
      <c r="E669" s="39" t="str">
        <f aca="false">IF(D669="","",IFERROR(INDEX(Articles!$B$5:$B$304,MATCH(D669,Articles!$A$5:$A$304,0)),"Référence inconnue"))</f>
        <v>Disque à tronçonner Ø125 mm</v>
      </c>
      <c r="F669" s="38" t="s">
        <v>93</v>
      </c>
      <c r="G669" s="38"/>
      <c r="H669" s="38" t="n">
        <v>20</v>
      </c>
      <c r="I669" s="40" t="n">
        <f aca="false">IF(C669="","",IFERROR(INDEX(Listes!$B$3:$B$20,MATCH(C669,Listes!$A$3:$A$20,0)),""))</f>
        <v>-1</v>
      </c>
      <c r="J669" s="40" t="n">
        <f aca="false">IF(OR(H669="",I669=""),0,H669*I669)</f>
        <v>-20</v>
      </c>
      <c r="K669" s="38" t="s">
        <v>93</v>
      </c>
      <c r="L669" s="38" t="s">
        <v>108</v>
      </c>
      <c r="M669" s="41" t="str">
        <f aca="false">IF(D669="","",IF(E669="Référence inconnue","Référence inconnue",IF(I669="","Type inconnu",IF(AND(IFERROR(INDEX(Articles!$I$5:$I$304,MATCH(D669,Articles!$A$5:$A$304,0)),"Aucun")&lt;&gt;"Aucun",G669=""),"Lot manquant",IF(COUNTIF($N$2:$N$5000,N669)&gt;1,"Doublon ?","")))))</f>
        <v/>
      </c>
      <c r="N669" s="6" t="str">
        <f aca="false">IF(D669="","",B669&amp;"/"&amp;C669&amp;"/"&amp;D669&amp;"/"&amp;G669&amp;"/"&amp;H669&amp;"/"&amp;TEXT(A669,"0"))</f>
        <v>TR-2603-050/Transfert sortant/DT125//20/46111</v>
      </c>
    </row>
    <row r="670" customFormat="false" ht="15" hidden="false" customHeight="false" outlineLevel="0" collapsed="false">
      <c r="A670" s="37" t="n">
        <v>46111</v>
      </c>
      <c r="B670" s="38" t="s">
        <v>776</v>
      </c>
      <c r="C670" s="38" t="s">
        <v>110</v>
      </c>
      <c r="D670" s="38" t="s">
        <v>92</v>
      </c>
      <c r="E670" s="39" t="str">
        <f aca="false">IF(D670="","",IFERROR(INDEX(Articles!$B$5:$B$304,MATCH(D670,Articles!$A$5:$A$304,0)),"Référence inconnue"))</f>
        <v>Disque à tronçonner Ø125 mm</v>
      </c>
      <c r="F670" s="38" t="s">
        <v>111</v>
      </c>
      <c r="G670" s="38"/>
      <c r="H670" s="38" t="n">
        <v>20</v>
      </c>
      <c r="I670" s="40" t="n">
        <f aca="false">IF(C670="","",IFERROR(INDEX(Listes!$B$3:$B$20,MATCH(C670,Listes!$A$3:$A$20,0)),""))</f>
        <v>1</v>
      </c>
      <c r="J670" s="40" t="n">
        <f aca="false">IF(OR(H670="",I670=""),0,H670*I670)</f>
        <v>20</v>
      </c>
      <c r="K670" s="38" t="s">
        <v>93</v>
      </c>
      <c r="L670" s="38" t="s">
        <v>108</v>
      </c>
      <c r="M670" s="41" t="str">
        <f aca="false">IF(D670="","",IF(E670="Référence inconnue","Référence inconnue",IF(I670="","Type inconnu",IF(AND(IFERROR(INDEX(Articles!$I$5:$I$304,MATCH(D670,Articles!$A$5:$A$304,0)),"Aucun")&lt;&gt;"Aucun",G670=""),"Lot manquant",IF(COUNTIF($N$2:$N$5000,N670)&gt;1,"Doublon ?","")))))</f>
        <v/>
      </c>
      <c r="N670" s="6" t="str">
        <f aca="false">IF(D670="","",B670&amp;"/"&amp;C670&amp;"/"&amp;D670&amp;"/"&amp;G670&amp;"/"&amp;H670&amp;"/"&amp;TEXT(A670,"0"))</f>
        <v>TR-2603-049/Transfert entrant/DT125//20/46111</v>
      </c>
    </row>
    <row r="671" customFormat="false" ht="15" hidden="false" customHeight="false" outlineLevel="0" collapsed="false">
      <c r="A671" s="37" t="n">
        <v>46111</v>
      </c>
      <c r="B671" s="38" t="s">
        <v>777</v>
      </c>
      <c r="C671" s="38" t="s">
        <v>110</v>
      </c>
      <c r="D671" s="38" t="s">
        <v>92</v>
      </c>
      <c r="E671" s="39" t="str">
        <f aca="false">IF(D671="","",IFERROR(INDEX(Articles!$B$5:$B$304,MATCH(D671,Articles!$A$5:$A$304,0)),"Référence inconnue"))</f>
        <v>Disque à tronçonner Ø125 mm</v>
      </c>
      <c r="F671" s="38" t="s">
        <v>111</v>
      </c>
      <c r="G671" s="38"/>
      <c r="H671" s="38" t="n">
        <v>20</v>
      </c>
      <c r="I671" s="40" t="n">
        <f aca="false">IF(C671="","",IFERROR(INDEX(Listes!$B$3:$B$20,MATCH(C671,Listes!$A$3:$A$20,0)),""))</f>
        <v>1</v>
      </c>
      <c r="J671" s="40" t="n">
        <f aca="false">IF(OR(H671="",I671=""),0,H671*I671)</f>
        <v>20</v>
      </c>
      <c r="K671" s="38" t="s">
        <v>93</v>
      </c>
      <c r="L671" s="38" t="s">
        <v>108</v>
      </c>
      <c r="M671" s="41" t="str">
        <f aca="false">IF(D671="","",IF(E671="Référence inconnue","Référence inconnue",IF(I671="","Type inconnu",IF(AND(IFERROR(INDEX(Articles!$I$5:$I$304,MATCH(D671,Articles!$A$5:$A$304,0)),"Aucun")&lt;&gt;"Aucun",G671=""),"Lot manquant",IF(COUNTIF($N$2:$N$5000,N671)&gt;1,"Doublon ?","")))))</f>
        <v/>
      </c>
      <c r="N671" s="6" t="str">
        <f aca="false">IF(D671="","",B671&amp;"/"&amp;C671&amp;"/"&amp;D671&amp;"/"&amp;G671&amp;"/"&amp;H671&amp;"/"&amp;TEXT(A671,"0"))</f>
        <v>TR-2603-050/Transfert entrant/DT125//20/46111</v>
      </c>
    </row>
    <row r="672" customFormat="false" ht="15" hidden="false" customHeight="false" outlineLevel="0" collapsed="false">
      <c r="A672" s="37" t="n">
        <v>46111</v>
      </c>
      <c r="B672" s="38" t="s">
        <v>778</v>
      </c>
      <c r="C672" s="38" t="s">
        <v>113</v>
      </c>
      <c r="D672" s="38" t="s">
        <v>95</v>
      </c>
      <c r="E672" s="39" t="str">
        <f aca="false">IF(D672="","",IFERROR(INDEX(Articles!$B$5:$B$304,MATCH(D672,Articles!$A$5:$A$304,0)),"Référence inconnue"))</f>
        <v>Gants de manutention taille 9</v>
      </c>
      <c r="F672" s="38" t="s">
        <v>93</v>
      </c>
      <c r="G672" s="38"/>
      <c r="H672" s="38" t="n">
        <v>3</v>
      </c>
      <c r="I672" s="40" t="n">
        <f aca="false">IF(C672="","",IFERROR(INDEX(Listes!$B$3:$B$20,MATCH(C672,Listes!$A$3:$A$20,0)),""))</f>
        <v>-1</v>
      </c>
      <c r="J672" s="40" t="n">
        <f aca="false">IF(OR(H672="",I672=""),0,H672*I672)</f>
        <v>-3</v>
      </c>
      <c r="K672" s="38" t="s">
        <v>93</v>
      </c>
      <c r="L672" s="38" t="s">
        <v>114</v>
      </c>
      <c r="M672" s="41" t="str">
        <f aca="false">IF(D672="","",IF(E672="Référence inconnue","Référence inconnue",IF(I672="","Type inconnu",IF(AND(IFERROR(INDEX(Articles!$I$5:$I$304,MATCH(D672,Articles!$A$5:$A$304,0)),"Aucun")&lt;&gt;"Aucun",G672=""),"Lot manquant",IF(COUNTIF($N$2:$N$5000,N672)&gt;1,"Doublon ?","")))))</f>
        <v/>
      </c>
      <c r="N672" s="6" t="str">
        <f aca="false">IF(D672="","",B672&amp;"/"&amp;C672&amp;"/"&amp;D672&amp;"/"&amp;G672&amp;"/"&amp;H672&amp;"/"&amp;TEXT(A672,"0"))</f>
        <v>BS-2603-1513/Sortie/GA09//3/46111</v>
      </c>
    </row>
    <row r="673" customFormat="false" ht="15" hidden="false" customHeight="false" outlineLevel="0" collapsed="false">
      <c r="A673" s="37" t="n">
        <v>46111</v>
      </c>
      <c r="B673" s="38" t="s">
        <v>779</v>
      </c>
      <c r="C673" s="38" t="s">
        <v>113</v>
      </c>
      <c r="D673" s="38" t="s">
        <v>96</v>
      </c>
      <c r="E673" s="39" t="str">
        <f aca="false">IF(D673="","",IFERROR(INDEX(Articles!$B$5:$B$304,MATCH(D673,Articles!$A$5:$A$304,0)),"Référence inconnue"))</f>
        <v>Film étirable 500 mm</v>
      </c>
      <c r="F673" s="38" t="s">
        <v>93</v>
      </c>
      <c r="G673" s="38"/>
      <c r="H673" s="38" t="n">
        <v>5</v>
      </c>
      <c r="I673" s="40" t="n">
        <f aca="false">IF(C673="","",IFERROR(INDEX(Listes!$B$3:$B$20,MATCH(C673,Listes!$A$3:$A$20,0)),""))</f>
        <v>-1</v>
      </c>
      <c r="J673" s="40" t="n">
        <f aca="false">IF(OR(H673="",I673=""),0,H673*I673)</f>
        <v>-5</v>
      </c>
      <c r="K673" s="38" t="s">
        <v>93</v>
      </c>
      <c r="L673" s="38" t="s">
        <v>121</v>
      </c>
      <c r="M673" s="41" t="str">
        <f aca="false">IF(D673="","",IF(E673="Référence inconnue","Référence inconnue",IF(I673="","Type inconnu",IF(AND(IFERROR(INDEX(Articles!$I$5:$I$304,MATCH(D673,Articles!$A$5:$A$304,0)),"Aucun")&lt;&gt;"Aucun",G673=""),"Lot manquant",IF(COUNTIF($N$2:$N$5000,N673)&gt;1,"Doublon ?","")))))</f>
        <v/>
      </c>
      <c r="N673" s="6" t="str">
        <f aca="false">IF(D673="","",B673&amp;"/"&amp;C673&amp;"/"&amp;D673&amp;"/"&amp;G673&amp;"/"&amp;H673&amp;"/"&amp;TEXT(A673,"0"))</f>
        <v>BS-2603-1514/Sortie/FS500//5/46111</v>
      </c>
    </row>
    <row r="674" customFormat="false" ht="15" hidden="false" customHeight="false" outlineLevel="0" collapsed="false">
      <c r="A674" s="37" t="n">
        <v>46111</v>
      </c>
      <c r="B674" s="38" t="s">
        <v>780</v>
      </c>
      <c r="C674" s="38" t="s">
        <v>113</v>
      </c>
      <c r="D674" s="38" t="s">
        <v>98</v>
      </c>
      <c r="E674" s="39" t="str">
        <f aca="false">IF(D674="","",IFERROR(INDEX(Articles!$B$5:$B$304,MATCH(D674,Articles!$A$5:$A$304,0)),"Référence inconnue"))</f>
        <v>Roulement 6204-2RS</v>
      </c>
      <c r="F674" s="38" t="s">
        <v>93</v>
      </c>
      <c r="G674" s="38"/>
      <c r="H674" s="38" t="n">
        <v>4</v>
      </c>
      <c r="I674" s="40" t="n">
        <f aca="false">IF(C674="","",IFERROR(INDEX(Listes!$B$3:$B$20,MATCH(C674,Listes!$A$3:$A$20,0)),""))</f>
        <v>-1</v>
      </c>
      <c r="J674" s="40" t="n">
        <f aca="false">IF(OR(H674="",I674=""),0,H674*I674)</f>
        <v>-4</v>
      </c>
      <c r="K674" s="38" t="s">
        <v>93</v>
      </c>
      <c r="L674" s="38" t="s">
        <v>124</v>
      </c>
      <c r="M674" s="41" t="str">
        <f aca="false">IF(D674="","",IF(E674="Référence inconnue","Référence inconnue",IF(I674="","Type inconnu",IF(AND(IFERROR(INDEX(Articles!$I$5:$I$304,MATCH(D674,Articles!$A$5:$A$304,0)),"Aucun")&lt;&gt;"Aucun",G674=""),"Lot manquant",IF(COUNTIF($N$2:$N$5000,N674)&gt;1,"Doublon ?","")))))</f>
        <v/>
      </c>
      <c r="N674" s="6" t="str">
        <f aca="false">IF(D674="","",B674&amp;"/"&amp;C674&amp;"/"&amp;D674&amp;"/"&amp;G674&amp;"/"&amp;H674&amp;"/"&amp;TEXT(A674,"0"))</f>
        <v>BS-2603-1515/Sortie/RL6204//4/46111</v>
      </c>
    </row>
    <row r="675" customFormat="false" ht="15" hidden="false" customHeight="false" outlineLevel="0" collapsed="false">
      <c r="A675" s="37" t="n">
        <v>46111</v>
      </c>
      <c r="B675" s="38" t="s">
        <v>781</v>
      </c>
      <c r="C675" s="38" t="s">
        <v>113</v>
      </c>
      <c r="D675" s="38" t="s">
        <v>99</v>
      </c>
      <c r="E675" s="39" t="str">
        <f aca="false">IF(D675="","",IFERROR(INDEX(Articles!$B$5:$B$304,MATCH(D675,Articles!$A$5:$A$304,0)),"Référence inconnue"))</f>
        <v>Fil MIG Ø1 mm (bobine 15 kg)</v>
      </c>
      <c r="F675" s="38" t="s">
        <v>93</v>
      </c>
      <c r="G675" s="38" t="s">
        <v>684</v>
      </c>
      <c r="H675" s="38" t="n">
        <v>1</v>
      </c>
      <c r="I675" s="40" t="n">
        <f aca="false">IF(C675="","",IFERROR(INDEX(Listes!$B$3:$B$20,MATCH(C675,Listes!$A$3:$A$20,0)),""))</f>
        <v>-1</v>
      </c>
      <c r="J675" s="40" t="n">
        <f aca="false">IF(OR(H675="",I675=""),0,H675*I675)</f>
        <v>-1</v>
      </c>
      <c r="K675" s="38" t="s">
        <v>93</v>
      </c>
      <c r="L675" s="38" t="s">
        <v>114</v>
      </c>
      <c r="M675" s="41" t="str">
        <f aca="false">IF(D675="","",IF(E675="Référence inconnue","Référence inconnue",IF(I675="","Type inconnu",IF(AND(IFERROR(INDEX(Articles!$I$5:$I$304,MATCH(D675,Articles!$A$5:$A$304,0)),"Aucun")&lt;&gt;"Aucun",G675=""),"Lot manquant",IF(COUNTIF($N$2:$N$5000,N675)&gt;1,"Doublon ?","")))))</f>
        <v/>
      </c>
      <c r="N675" s="6" t="str">
        <f aca="false">IF(D675="","",B675&amp;"/"&amp;C675&amp;"/"&amp;D675&amp;"/"&amp;G675&amp;"/"&amp;H675&amp;"/"&amp;TEXT(A675,"0"))</f>
        <v>BS-2603-1516/Sortie/FIL10/FIL-2603-04/1/46111</v>
      </c>
    </row>
    <row r="676" customFormat="false" ht="15" hidden="false" customHeight="false" outlineLevel="0" collapsed="false">
      <c r="A676" s="37" t="n">
        <v>46112</v>
      </c>
      <c r="B676" s="38" t="s">
        <v>782</v>
      </c>
      <c r="C676" s="38" t="s">
        <v>113</v>
      </c>
      <c r="D676" s="38" t="s">
        <v>92</v>
      </c>
      <c r="E676" s="39" t="str">
        <f aca="false">IF(D676="","",IFERROR(INDEX(Articles!$B$5:$B$304,MATCH(D676,Articles!$A$5:$A$304,0)),"Référence inconnue"))</f>
        <v>Disque à tronçonner Ø125 mm</v>
      </c>
      <c r="F676" s="38" t="s">
        <v>111</v>
      </c>
      <c r="G676" s="38"/>
      <c r="H676" s="38" t="n">
        <v>2</v>
      </c>
      <c r="I676" s="40" t="n">
        <f aca="false">IF(C676="","",IFERROR(INDEX(Listes!$B$3:$B$20,MATCH(C676,Listes!$A$3:$A$20,0)),""))</f>
        <v>-1</v>
      </c>
      <c r="J676" s="40" t="n">
        <f aca="false">IF(OR(H676="",I676=""),0,H676*I676)</f>
        <v>-2</v>
      </c>
      <c r="K676" s="38" t="s">
        <v>111</v>
      </c>
      <c r="L676" s="38" t="s">
        <v>114</v>
      </c>
      <c r="M676" s="41" t="str">
        <f aca="false">IF(D676="","",IF(E676="Référence inconnue","Référence inconnue",IF(I676="","Type inconnu",IF(AND(IFERROR(INDEX(Articles!$I$5:$I$304,MATCH(D676,Articles!$A$5:$A$304,0)),"Aucun")&lt;&gt;"Aucun",G676=""),"Lot manquant",IF(COUNTIF($N$2:$N$5000,N676)&gt;1,"Doublon ?","")))))</f>
        <v/>
      </c>
      <c r="N676" s="6" t="str">
        <f aca="false">IF(D676="","",B676&amp;"/"&amp;C676&amp;"/"&amp;D676&amp;"/"&amp;G676&amp;"/"&amp;H676&amp;"/"&amp;TEXT(A676,"0"))</f>
        <v>BS-2603-1517/Sortie/DT125//2/46112</v>
      </c>
    </row>
    <row r="677" customFormat="false" ht="15" hidden="false" customHeight="false" outlineLevel="0" collapsed="false">
      <c r="A677" s="37" t="n">
        <v>46112</v>
      </c>
      <c r="B677" s="38" t="s">
        <v>783</v>
      </c>
      <c r="C677" s="38" t="s">
        <v>113</v>
      </c>
      <c r="D677" s="38" t="s">
        <v>95</v>
      </c>
      <c r="E677" s="39" t="str">
        <f aca="false">IF(D677="","",IFERROR(INDEX(Articles!$B$5:$B$304,MATCH(D677,Articles!$A$5:$A$304,0)),"Référence inconnue"))</f>
        <v>Gants de manutention taille 9</v>
      </c>
      <c r="F677" s="38" t="s">
        <v>93</v>
      </c>
      <c r="G677" s="38"/>
      <c r="H677" s="38" t="n">
        <v>4</v>
      </c>
      <c r="I677" s="40" t="n">
        <f aca="false">IF(C677="","",IFERROR(INDEX(Listes!$B$3:$B$20,MATCH(C677,Listes!$A$3:$A$20,0)),""))</f>
        <v>-1</v>
      </c>
      <c r="J677" s="40" t="n">
        <f aca="false">IF(OR(H677="",I677=""),0,H677*I677)</f>
        <v>-4</v>
      </c>
      <c r="K677" s="38" t="s">
        <v>93</v>
      </c>
      <c r="L677" s="38" t="s">
        <v>114</v>
      </c>
      <c r="M677" s="41" t="str">
        <f aca="false">IF(D677="","",IF(E677="Référence inconnue","Référence inconnue",IF(I677="","Type inconnu",IF(AND(IFERROR(INDEX(Articles!$I$5:$I$304,MATCH(D677,Articles!$A$5:$A$304,0)),"Aucun")&lt;&gt;"Aucun",G677=""),"Lot manquant",IF(COUNTIF($N$2:$N$5000,N677)&gt;1,"Doublon ?","")))))</f>
        <v/>
      </c>
      <c r="N677" s="6" t="str">
        <f aca="false">IF(D677="","",B677&amp;"/"&amp;C677&amp;"/"&amp;D677&amp;"/"&amp;G677&amp;"/"&amp;H677&amp;"/"&amp;TEXT(A677,"0"))</f>
        <v>BS-2603-1518/Sortie/GA09//4/46112</v>
      </c>
    </row>
    <row r="678" customFormat="false" ht="15" hidden="false" customHeight="false" outlineLevel="0" collapsed="false">
      <c r="A678" s="37" t="n">
        <v>46112</v>
      </c>
      <c r="B678" s="38" t="s">
        <v>784</v>
      </c>
      <c r="C678" s="38" t="s">
        <v>113</v>
      </c>
      <c r="D678" s="38" t="s">
        <v>96</v>
      </c>
      <c r="E678" s="39" t="str">
        <f aca="false">IF(D678="","",IFERROR(INDEX(Articles!$B$5:$B$304,MATCH(D678,Articles!$A$5:$A$304,0)),"Référence inconnue"))</f>
        <v>Film étirable 500 mm</v>
      </c>
      <c r="F678" s="38" t="s">
        <v>93</v>
      </c>
      <c r="G678" s="38"/>
      <c r="H678" s="38" t="n">
        <v>3</v>
      </c>
      <c r="I678" s="40" t="n">
        <f aca="false">IF(C678="","",IFERROR(INDEX(Listes!$B$3:$B$20,MATCH(C678,Listes!$A$3:$A$20,0)),""))</f>
        <v>-1</v>
      </c>
      <c r="J678" s="40" t="n">
        <f aca="false">IF(OR(H678="",I678=""),0,H678*I678)</f>
        <v>-3</v>
      </c>
      <c r="K678" s="38" t="s">
        <v>93</v>
      </c>
      <c r="L678" s="38" t="s">
        <v>121</v>
      </c>
      <c r="M678" s="41" t="str">
        <f aca="false">IF(D678="","",IF(E678="Référence inconnue","Référence inconnue",IF(I678="","Type inconnu",IF(AND(IFERROR(INDEX(Articles!$I$5:$I$304,MATCH(D678,Articles!$A$5:$A$304,0)),"Aucun")&lt;&gt;"Aucun",G678=""),"Lot manquant",IF(COUNTIF($N$2:$N$5000,N678)&gt;1,"Doublon ?","")))))</f>
        <v/>
      </c>
      <c r="N678" s="6" t="str">
        <f aca="false">IF(D678="","",B678&amp;"/"&amp;C678&amp;"/"&amp;D678&amp;"/"&amp;G678&amp;"/"&amp;H678&amp;"/"&amp;TEXT(A678,"0"))</f>
        <v>BS-2603-1519/Sortie/FS500//3/46112</v>
      </c>
    </row>
    <row r="679" customFormat="false" ht="15" hidden="false" customHeight="false" outlineLevel="0" collapsed="false">
      <c r="A679" s="37" t="n">
        <v>46112</v>
      </c>
      <c r="B679" s="38" t="s">
        <v>785</v>
      </c>
      <c r="C679" s="38" t="s">
        <v>113</v>
      </c>
      <c r="D679" s="38" t="s">
        <v>98</v>
      </c>
      <c r="E679" s="39" t="str">
        <f aca="false">IF(D679="","",IFERROR(INDEX(Articles!$B$5:$B$304,MATCH(D679,Articles!$A$5:$A$304,0)),"Référence inconnue"))</f>
        <v>Roulement 6204-2RS</v>
      </c>
      <c r="F679" s="38" t="s">
        <v>93</v>
      </c>
      <c r="G679" s="38"/>
      <c r="H679" s="38" t="n">
        <v>2</v>
      </c>
      <c r="I679" s="40" t="n">
        <f aca="false">IF(C679="","",IFERROR(INDEX(Listes!$B$3:$B$20,MATCH(C679,Listes!$A$3:$A$20,0)),""))</f>
        <v>-1</v>
      </c>
      <c r="J679" s="40" t="n">
        <f aca="false">IF(OR(H679="",I679=""),0,H679*I679)</f>
        <v>-2</v>
      </c>
      <c r="K679" s="38" t="s">
        <v>93</v>
      </c>
      <c r="L679" s="38" t="s">
        <v>124</v>
      </c>
      <c r="M679" s="41" t="str">
        <f aca="false">IF(D679="","",IF(E679="Référence inconnue","Référence inconnue",IF(I679="","Type inconnu",IF(AND(IFERROR(INDEX(Articles!$I$5:$I$304,MATCH(D679,Articles!$A$5:$A$304,0)),"Aucun")&lt;&gt;"Aucun",G679=""),"Lot manquant",IF(COUNTIF($N$2:$N$5000,N679)&gt;1,"Doublon ?","")))))</f>
        <v/>
      </c>
      <c r="N679" s="6" t="str">
        <f aca="false">IF(D679="","",B679&amp;"/"&amp;C679&amp;"/"&amp;D679&amp;"/"&amp;G679&amp;"/"&amp;H679&amp;"/"&amp;TEXT(A679,"0"))</f>
        <v>BS-2603-1520/Sortie/RL6204//2/46112</v>
      </c>
    </row>
    <row r="680" customFormat="false" ht="15" hidden="false" customHeight="false" outlineLevel="0" collapsed="false">
      <c r="A680" s="37" t="n">
        <v>46113</v>
      </c>
      <c r="B680" s="38" t="s">
        <v>786</v>
      </c>
      <c r="C680" s="38" t="s">
        <v>140</v>
      </c>
      <c r="D680" s="38" t="s">
        <v>102</v>
      </c>
      <c r="E680" s="39" t="str">
        <f aca="false">IF(D680="","",IFERROR(INDEX(Articles!$B$5:$B$304,MATCH(D680,Articles!$A$5:$A$304,0)),"Référence inconnue"))</f>
        <v>Huile hydraulique HVLP 46 (bidon 20 L)</v>
      </c>
      <c r="F680" s="38" t="s">
        <v>93</v>
      </c>
      <c r="G680" s="38" t="s">
        <v>787</v>
      </c>
      <c r="H680" s="38" t="n">
        <v>3</v>
      </c>
      <c r="I680" s="40" t="n">
        <f aca="false">IF(C680="","",IFERROR(INDEX(Listes!$B$3:$B$20,MATCH(C680,Listes!$A$3:$A$20,0)),""))</f>
        <v>1</v>
      </c>
      <c r="J680" s="40" t="n">
        <f aca="false">IF(OR(H680="",I680=""),0,H680*I680)</f>
        <v>3</v>
      </c>
      <c r="K680" s="38" t="s">
        <v>93</v>
      </c>
      <c r="L680" s="38" t="s">
        <v>788</v>
      </c>
      <c r="M680" s="41" t="str">
        <f aca="false">IF(D680="","",IF(E680="Référence inconnue","Référence inconnue",IF(I680="","Type inconnu",IF(AND(IFERROR(INDEX(Articles!$I$5:$I$304,MATCH(D680,Articles!$A$5:$A$304,0)),"Aucun")&lt;&gt;"Aucun",G680=""),"Lot manquant",IF(COUNTIF($N$2:$N$5000,N680)&gt;1,"Doublon ?","")))))</f>
        <v/>
      </c>
      <c r="N680" s="6" t="str">
        <f aca="false">IF(D680="","",B680&amp;"/"&amp;C680&amp;"/"&amp;D680&amp;"/"&amp;G680&amp;"/"&amp;H680&amp;"/"&amp;TEXT(A680,"0"))</f>
        <v>BR-2604-044/Réception/HV46/HV-2604-09/3/46113</v>
      </c>
    </row>
    <row r="681" customFormat="false" ht="15" hidden="false" customHeight="false" outlineLevel="0" collapsed="false">
      <c r="A681" s="37" t="n">
        <v>46113</v>
      </c>
      <c r="B681" s="38" t="s">
        <v>789</v>
      </c>
      <c r="C681" s="38" t="s">
        <v>113</v>
      </c>
      <c r="D681" s="38" t="s">
        <v>92</v>
      </c>
      <c r="E681" s="39" t="str">
        <f aca="false">IF(D681="","",IFERROR(INDEX(Articles!$B$5:$B$304,MATCH(D681,Articles!$A$5:$A$304,0)),"Référence inconnue"))</f>
        <v>Disque à tronçonner Ø125 mm</v>
      </c>
      <c r="F681" s="38" t="s">
        <v>111</v>
      </c>
      <c r="G681" s="38"/>
      <c r="H681" s="38" t="n">
        <v>2</v>
      </c>
      <c r="I681" s="40" t="n">
        <f aca="false">IF(C681="","",IFERROR(INDEX(Listes!$B$3:$B$20,MATCH(C681,Listes!$A$3:$A$20,0)),""))</f>
        <v>-1</v>
      </c>
      <c r="J681" s="40" t="n">
        <f aca="false">IF(OR(H681="",I681=""),0,H681*I681)</f>
        <v>-2</v>
      </c>
      <c r="K681" s="38" t="s">
        <v>111</v>
      </c>
      <c r="L681" s="38" t="s">
        <v>114</v>
      </c>
      <c r="M681" s="41" t="str">
        <f aca="false">IF(D681="","",IF(E681="Référence inconnue","Référence inconnue",IF(I681="","Type inconnu",IF(AND(IFERROR(INDEX(Articles!$I$5:$I$304,MATCH(D681,Articles!$A$5:$A$304,0)),"Aucun")&lt;&gt;"Aucun",G681=""),"Lot manquant",IF(COUNTIF($N$2:$N$5000,N681)&gt;1,"Doublon ?","")))))</f>
        <v/>
      </c>
      <c r="N681" s="6" t="str">
        <f aca="false">IF(D681="","",B681&amp;"/"&amp;C681&amp;"/"&amp;D681&amp;"/"&amp;G681&amp;"/"&amp;H681&amp;"/"&amp;TEXT(A681,"0"))</f>
        <v>BS-2604-1521/Sortie/DT125//2/46113</v>
      </c>
    </row>
    <row r="682" customFormat="false" ht="15" hidden="false" customHeight="false" outlineLevel="0" collapsed="false">
      <c r="A682" s="37" t="n">
        <v>46113</v>
      </c>
      <c r="B682" s="38" t="s">
        <v>790</v>
      </c>
      <c r="C682" s="38" t="s">
        <v>113</v>
      </c>
      <c r="D682" s="38" t="s">
        <v>95</v>
      </c>
      <c r="E682" s="39" t="str">
        <f aca="false">IF(D682="","",IFERROR(INDEX(Articles!$B$5:$B$304,MATCH(D682,Articles!$A$5:$A$304,0)),"Référence inconnue"))</f>
        <v>Gants de manutention taille 9</v>
      </c>
      <c r="F682" s="38" t="s">
        <v>93</v>
      </c>
      <c r="G682" s="38"/>
      <c r="H682" s="38" t="n">
        <v>10</v>
      </c>
      <c r="I682" s="40" t="n">
        <f aca="false">IF(C682="","",IFERROR(INDEX(Listes!$B$3:$B$20,MATCH(C682,Listes!$A$3:$A$20,0)),""))</f>
        <v>-1</v>
      </c>
      <c r="J682" s="40" t="n">
        <f aca="false">IF(OR(H682="",I682=""),0,H682*I682)</f>
        <v>-10</v>
      </c>
      <c r="K682" s="38" t="s">
        <v>93</v>
      </c>
      <c r="L682" s="38" t="s">
        <v>114</v>
      </c>
      <c r="M682" s="41" t="str">
        <f aca="false">IF(D682="","",IF(E682="Référence inconnue","Référence inconnue",IF(I682="","Type inconnu",IF(AND(IFERROR(INDEX(Articles!$I$5:$I$304,MATCH(D682,Articles!$A$5:$A$304,0)),"Aucun")&lt;&gt;"Aucun",G682=""),"Lot manquant",IF(COUNTIF($N$2:$N$5000,N682)&gt;1,"Doublon ?","")))))</f>
        <v/>
      </c>
      <c r="N682" s="6" t="str">
        <f aca="false">IF(D682="","",B682&amp;"/"&amp;C682&amp;"/"&amp;D682&amp;"/"&amp;G682&amp;"/"&amp;H682&amp;"/"&amp;TEXT(A682,"0"))</f>
        <v>BS-2604-1522/Sortie/GA09//10/46113</v>
      </c>
    </row>
    <row r="683" customFormat="false" ht="15" hidden="false" customHeight="false" outlineLevel="0" collapsed="false">
      <c r="A683" s="37" t="n">
        <v>46113</v>
      </c>
      <c r="B683" s="38" t="s">
        <v>791</v>
      </c>
      <c r="C683" s="38" t="s">
        <v>113</v>
      </c>
      <c r="D683" s="38" t="s">
        <v>96</v>
      </c>
      <c r="E683" s="39" t="str">
        <f aca="false">IF(D683="","",IFERROR(INDEX(Articles!$B$5:$B$304,MATCH(D683,Articles!$A$5:$A$304,0)),"Référence inconnue"))</f>
        <v>Film étirable 500 mm</v>
      </c>
      <c r="F683" s="38" t="s">
        <v>93</v>
      </c>
      <c r="G683" s="38"/>
      <c r="H683" s="38" t="n">
        <v>1</v>
      </c>
      <c r="I683" s="40" t="n">
        <f aca="false">IF(C683="","",IFERROR(INDEX(Listes!$B$3:$B$20,MATCH(C683,Listes!$A$3:$A$20,0)),""))</f>
        <v>-1</v>
      </c>
      <c r="J683" s="40" t="n">
        <f aca="false">IF(OR(H683="",I683=""),0,H683*I683)</f>
        <v>-1</v>
      </c>
      <c r="K683" s="38" t="s">
        <v>93</v>
      </c>
      <c r="L683" s="38" t="s">
        <v>121</v>
      </c>
      <c r="M683" s="41" t="str">
        <f aca="false">IF(D683="","",IF(E683="Référence inconnue","Référence inconnue",IF(I683="","Type inconnu",IF(AND(IFERROR(INDEX(Articles!$I$5:$I$304,MATCH(D683,Articles!$A$5:$A$304,0)),"Aucun")&lt;&gt;"Aucun",G683=""),"Lot manquant",IF(COUNTIF($N$2:$N$5000,N683)&gt;1,"Doublon ?","")))))</f>
        <v/>
      </c>
      <c r="N683" s="6" t="str">
        <f aca="false">IF(D683="","",B683&amp;"/"&amp;C683&amp;"/"&amp;D683&amp;"/"&amp;G683&amp;"/"&amp;H683&amp;"/"&amp;TEXT(A683,"0"))</f>
        <v>BS-2604-1523/Sortie/FS500//1/46113</v>
      </c>
    </row>
    <row r="684" customFormat="false" ht="15" hidden="false" customHeight="false" outlineLevel="0" collapsed="false">
      <c r="A684" s="37" t="n">
        <v>46113</v>
      </c>
      <c r="B684" s="38" t="s">
        <v>792</v>
      </c>
      <c r="C684" s="38" t="s">
        <v>113</v>
      </c>
      <c r="D684" s="38" t="s">
        <v>98</v>
      </c>
      <c r="E684" s="39" t="str">
        <f aca="false">IF(D684="","",IFERROR(INDEX(Articles!$B$5:$B$304,MATCH(D684,Articles!$A$5:$A$304,0)),"Référence inconnue"))</f>
        <v>Roulement 6204-2RS</v>
      </c>
      <c r="F684" s="38" t="s">
        <v>93</v>
      </c>
      <c r="G684" s="38"/>
      <c r="H684" s="38" t="n">
        <v>2</v>
      </c>
      <c r="I684" s="40" t="n">
        <f aca="false">IF(C684="","",IFERROR(INDEX(Listes!$B$3:$B$20,MATCH(C684,Listes!$A$3:$A$20,0)),""))</f>
        <v>-1</v>
      </c>
      <c r="J684" s="40" t="n">
        <f aca="false">IF(OR(H684="",I684=""),0,H684*I684)</f>
        <v>-2</v>
      </c>
      <c r="K684" s="38" t="s">
        <v>93</v>
      </c>
      <c r="L684" s="38" t="s">
        <v>124</v>
      </c>
      <c r="M684" s="41" t="str">
        <f aca="false">IF(D684="","",IF(E684="Référence inconnue","Référence inconnue",IF(I684="","Type inconnu",IF(AND(IFERROR(INDEX(Articles!$I$5:$I$304,MATCH(D684,Articles!$A$5:$A$304,0)),"Aucun")&lt;&gt;"Aucun",G684=""),"Lot manquant",IF(COUNTIF($N$2:$N$5000,N684)&gt;1,"Doublon ?","")))))</f>
        <v/>
      </c>
      <c r="N684" s="6" t="str">
        <f aca="false">IF(D684="","",B684&amp;"/"&amp;C684&amp;"/"&amp;D684&amp;"/"&amp;G684&amp;"/"&amp;H684&amp;"/"&amp;TEXT(A684,"0"))</f>
        <v>BS-2604-1524/Sortie/RL6204//2/46113</v>
      </c>
    </row>
    <row r="685" customFormat="false" ht="15" hidden="false" customHeight="false" outlineLevel="0" collapsed="false">
      <c r="A685" s="37" t="n">
        <v>46114</v>
      </c>
      <c r="B685" s="38" t="s">
        <v>793</v>
      </c>
      <c r="C685" s="38" t="s">
        <v>140</v>
      </c>
      <c r="D685" s="38" t="s">
        <v>98</v>
      </c>
      <c r="E685" s="39" t="str">
        <f aca="false">IF(D685="","",IFERROR(INDEX(Articles!$B$5:$B$304,MATCH(D685,Articles!$A$5:$A$304,0)),"Référence inconnue"))</f>
        <v>Roulement 6204-2RS</v>
      </c>
      <c r="F685" s="38" t="s">
        <v>93</v>
      </c>
      <c r="G685" s="38"/>
      <c r="H685" s="38" t="n">
        <v>24</v>
      </c>
      <c r="I685" s="40" t="n">
        <f aca="false">IF(C685="","",IFERROR(INDEX(Listes!$B$3:$B$20,MATCH(C685,Listes!$A$3:$A$20,0)),""))</f>
        <v>1</v>
      </c>
      <c r="J685" s="40" t="n">
        <f aca="false">IF(OR(H685="",I685=""),0,H685*I685)</f>
        <v>24</v>
      </c>
      <c r="K685" s="38" t="s">
        <v>93</v>
      </c>
      <c r="L685" s="38" t="s">
        <v>794</v>
      </c>
      <c r="M685" s="41" t="str">
        <f aca="false">IF(D685="","",IF(E685="Référence inconnue","Référence inconnue",IF(I685="","Type inconnu",IF(AND(IFERROR(INDEX(Articles!$I$5:$I$304,MATCH(D685,Articles!$A$5:$A$304,0)),"Aucun")&lt;&gt;"Aucun",G685=""),"Lot manquant",IF(COUNTIF($N$2:$N$5000,N685)&gt;1,"Doublon ?","")))))</f>
        <v/>
      </c>
      <c r="N685" s="6" t="str">
        <f aca="false">IF(D685="","",B685&amp;"/"&amp;C685&amp;"/"&amp;D685&amp;"/"&amp;G685&amp;"/"&amp;H685&amp;"/"&amp;TEXT(A685,"0"))</f>
        <v>BR-2604-045/Réception/RL6204//24/46114</v>
      </c>
    </row>
    <row r="686" customFormat="false" ht="15" hidden="false" customHeight="false" outlineLevel="0" collapsed="false">
      <c r="A686" s="37" t="n">
        <v>46114</v>
      </c>
      <c r="B686" s="38" t="s">
        <v>795</v>
      </c>
      <c r="C686" s="38" t="s">
        <v>140</v>
      </c>
      <c r="D686" s="38" t="s">
        <v>95</v>
      </c>
      <c r="E686" s="39" t="str">
        <f aca="false">IF(D686="","",IFERROR(INDEX(Articles!$B$5:$B$304,MATCH(D686,Articles!$A$5:$A$304,0)),"Référence inconnue"))</f>
        <v>Gants de manutention taille 9</v>
      </c>
      <c r="F686" s="38" t="s">
        <v>93</v>
      </c>
      <c r="G686" s="38"/>
      <c r="H686" s="38" t="n">
        <v>120</v>
      </c>
      <c r="I686" s="40" t="n">
        <f aca="false">IF(C686="","",IFERROR(INDEX(Listes!$B$3:$B$20,MATCH(C686,Listes!$A$3:$A$20,0)),""))</f>
        <v>1</v>
      </c>
      <c r="J686" s="40" t="n">
        <f aca="false">IF(OR(H686="",I686=""),0,H686*I686)</f>
        <v>120</v>
      </c>
      <c r="K686" s="38" t="s">
        <v>93</v>
      </c>
      <c r="L686" s="38" t="s">
        <v>796</v>
      </c>
      <c r="M686" s="41" t="str">
        <f aca="false">IF(D686="","",IF(E686="Référence inconnue","Référence inconnue",IF(I686="","Type inconnu",IF(AND(IFERROR(INDEX(Articles!$I$5:$I$304,MATCH(D686,Articles!$A$5:$A$304,0)),"Aucun")&lt;&gt;"Aucun",G686=""),"Lot manquant",IF(COUNTIF($N$2:$N$5000,N686)&gt;1,"Doublon ?","")))))</f>
        <v/>
      </c>
      <c r="N686" s="6" t="str">
        <f aca="false">IF(D686="","",B686&amp;"/"&amp;C686&amp;"/"&amp;D686&amp;"/"&amp;G686&amp;"/"&amp;H686&amp;"/"&amp;TEXT(A686,"0"))</f>
        <v>BR-2604-046/Réception/GA09//120/46114</v>
      </c>
    </row>
    <row r="687" customFormat="false" ht="15" hidden="false" customHeight="false" outlineLevel="0" collapsed="false">
      <c r="A687" s="37" t="n">
        <v>46114</v>
      </c>
      <c r="B687" s="38" t="s">
        <v>797</v>
      </c>
      <c r="C687" s="38" t="s">
        <v>113</v>
      </c>
      <c r="D687" s="38" t="s">
        <v>92</v>
      </c>
      <c r="E687" s="39" t="str">
        <f aca="false">IF(D687="","",IFERROR(INDEX(Articles!$B$5:$B$304,MATCH(D687,Articles!$A$5:$A$304,0)),"Référence inconnue"))</f>
        <v>Disque à tronçonner Ø125 mm</v>
      </c>
      <c r="F687" s="38" t="s">
        <v>111</v>
      </c>
      <c r="G687" s="38"/>
      <c r="H687" s="38" t="n">
        <v>6</v>
      </c>
      <c r="I687" s="40" t="n">
        <f aca="false">IF(C687="","",IFERROR(INDEX(Listes!$B$3:$B$20,MATCH(C687,Listes!$A$3:$A$20,0)),""))</f>
        <v>-1</v>
      </c>
      <c r="J687" s="40" t="n">
        <f aca="false">IF(OR(H687="",I687=""),0,H687*I687)</f>
        <v>-6</v>
      </c>
      <c r="K687" s="38" t="s">
        <v>111</v>
      </c>
      <c r="L687" s="38" t="s">
        <v>114</v>
      </c>
      <c r="M687" s="41" t="str">
        <f aca="false">IF(D687="","",IF(E687="Référence inconnue","Référence inconnue",IF(I687="","Type inconnu",IF(AND(IFERROR(INDEX(Articles!$I$5:$I$304,MATCH(D687,Articles!$A$5:$A$304,0)),"Aucun")&lt;&gt;"Aucun",G687=""),"Lot manquant",IF(COUNTIF($N$2:$N$5000,N687)&gt;1,"Doublon ?","")))))</f>
        <v/>
      </c>
      <c r="N687" s="6" t="str">
        <f aca="false">IF(D687="","",B687&amp;"/"&amp;C687&amp;"/"&amp;D687&amp;"/"&amp;G687&amp;"/"&amp;H687&amp;"/"&amp;TEXT(A687,"0"))</f>
        <v>BS-2604-1525/Sortie/DT125//6/46114</v>
      </c>
    </row>
    <row r="688" customFormat="false" ht="15" hidden="false" customHeight="false" outlineLevel="0" collapsed="false">
      <c r="A688" s="37" t="n">
        <v>46114</v>
      </c>
      <c r="B688" s="38" t="s">
        <v>798</v>
      </c>
      <c r="C688" s="38" t="s">
        <v>113</v>
      </c>
      <c r="D688" s="38" t="s">
        <v>95</v>
      </c>
      <c r="E688" s="39" t="str">
        <f aca="false">IF(D688="","",IFERROR(INDEX(Articles!$B$5:$B$304,MATCH(D688,Articles!$A$5:$A$304,0)),"Référence inconnue"))</f>
        <v>Gants de manutention taille 9</v>
      </c>
      <c r="F688" s="38" t="s">
        <v>93</v>
      </c>
      <c r="G688" s="38"/>
      <c r="H688" s="38" t="n">
        <v>7</v>
      </c>
      <c r="I688" s="40" t="n">
        <f aca="false">IF(C688="","",IFERROR(INDEX(Listes!$B$3:$B$20,MATCH(C688,Listes!$A$3:$A$20,0)),""))</f>
        <v>-1</v>
      </c>
      <c r="J688" s="40" t="n">
        <f aca="false">IF(OR(H688="",I688=""),0,H688*I688)</f>
        <v>-7</v>
      </c>
      <c r="K688" s="38" t="s">
        <v>93</v>
      </c>
      <c r="L688" s="38" t="s">
        <v>124</v>
      </c>
      <c r="M688" s="41" t="str">
        <f aca="false">IF(D688="","",IF(E688="Référence inconnue","Référence inconnue",IF(I688="","Type inconnu",IF(AND(IFERROR(INDEX(Articles!$I$5:$I$304,MATCH(D688,Articles!$A$5:$A$304,0)),"Aucun")&lt;&gt;"Aucun",G688=""),"Lot manquant",IF(COUNTIF($N$2:$N$5000,N688)&gt;1,"Doublon ?","")))))</f>
        <v/>
      </c>
      <c r="N688" s="6" t="str">
        <f aca="false">IF(D688="","",B688&amp;"/"&amp;C688&amp;"/"&amp;D688&amp;"/"&amp;G688&amp;"/"&amp;H688&amp;"/"&amp;TEXT(A688,"0"))</f>
        <v>BS-2604-1526/Sortie/GA09//7/46114</v>
      </c>
    </row>
    <row r="689" customFormat="false" ht="15" hidden="false" customHeight="false" outlineLevel="0" collapsed="false">
      <c r="A689" s="37" t="n">
        <v>46114</v>
      </c>
      <c r="B689" s="38" t="s">
        <v>799</v>
      </c>
      <c r="C689" s="38" t="s">
        <v>113</v>
      </c>
      <c r="D689" s="38" t="s">
        <v>96</v>
      </c>
      <c r="E689" s="39" t="str">
        <f aca="false">IF(D689="","",IFERROR(INDEX(Articles!$B$5:$B$304,MATCH(D689,Articles!$A$5:$A$304,0)),"Référence inconnue"))</f>
        <v>Film étirable 500 mm</v>
      </c>
      <c r="F689" s="38" t="s">
        <v>93</v>
      </c>
      <c r="G689" s="38"/>
      <c r="H689" s="38" t="n">
        <v>3</v>
      </c>
      <c r="I689" s="40" t="n">
        <f aca="false">IF(C689="","",IFERROR(INDEX(Listes!$B$3:$B$20,MATCH(C689,Listes!$A$3:$A$20,0)),""))</f>
        <v>-1</v>
      </c>
      <c r="J689" s="40" t="n">
        <f aca="false">IF(OR(H689="",I689=""),0,H689*I689)</f>
        <v>-3</v>
      </c>
      <c r="K689" s="38" t="s">
        <v>93</v>
      </c>
      <c r="L689" s="38" t="s">
        <v>121</v>
      </c>
      <c r="M689" s="41" t="str">
        <f aca="false">IF(D689="","",IF(E689="Référence inconnue","Référence inconnue",IF(I689="","Type inconnu",IF(AND(IFERROR(INDEX(Articles!$I$5:$I$304,MATCH(D689,Articles!$A$5:$A$304,0)),"Aucun")&lt;&gt;"Aucun",G689=""),"Lot manquant",IF(COUNTIF($N$2:$N$5000,N689)&gt;1,"Doublon ?","")))))</f>
        <v/>
      </c>
      <c r="N689" s="6" t="str">
        <f aca="false">IF(D689="","",B689&amp;"/"&amp;C689&amp;"/"&amp;D689&amp;"/"&amp;G689&amp;"/"&amp;H689&amp;"/"&amp;TEXT(A689,"0"))</f>
        <v>BS-2604-1527/Sortie/FS500//3/46114</v>
      </c>
    </row>
    <row r="690" customFormat="false" ht="15" hidden="false" customHeight="false" outlineLevel="0" collapsed="false">
      <c r="A690" s="37" t="n">
        <v>46114</v>
      </c>
      <c r="B690" s="38" t="s">
        <v>800</v>
      </c>
      <c r="C690" s="38" t="s">
        <v>113</v>
      </c>
      <c r="D690" s="38" t="s">
        <v>97</v>
      </c>
      <c r="E690" s="39" t="str">
        <f aca="false">IF(D690="","",IFERROR(INDEX(Articles!$B$5:$B$304,MATCH(D690,Articles!$A$5:$A$304,0)),"Référence inconnue"))</f>
        <v>Vis H M8x30 (boîte de 100)</v>
      </c>
      <c r="F690" s="38" t="s">
        <v>93</v>
      </c>
      <c r="G690" s="38"/>
      <c r="H690" s="38" t="n">
        <v>2</v>
      </c>
      <c r="I690" s="40" t="n">
        <f aca="false">IF(C690="","",IFERROR(INDEX(Listes!$B$3:$B$20,MATCH(C690,Listes!$A$3:$A$20,0)),""))</f>
        <v>-1</v>
      </c>
      <c r="J690" s="40" t="n">
        <f aca="false">IF(OR(H690="",I690=""),0,H690*I690)</f>
        <v>-2</v>
      </c>
      <c r="K690" s="38" t="s">
        <v>93</v>
      </c>
      <c r="L690" s="38" t="s">
        <v>114</v>
      </c>
      <c r="M690" s="41" t="str">
        <f aca="false">IF(D690="","",IF(E690="Référence inconnue","Référence inconnue",IF(I690="","Type inconnu",IF(AND(IFERROR(INDEX(Articles!$I$5:$I$304,MATCH(D690,Articles!$A$5:$A$304,0)),"Aucun")&lt;&gt;"Aucun",G690=""),"Lot manquant",IF(COUNTIF($N$2:$N$5000,N690)&gt;1,"Doublon ?","")))))</f>
        <v/>
      </c>
      <c r="N690" s="6" t="str">
        <f aca="false">IF(D690="","",B690&amp;"/"&amp;C690&amp;"/"&amp;D690&amp;"/"&amp;G690&amp;"/"&amp;H690&amp;"/"&amp;TEXT(A690,"0"))</f>
        <v>BS-2604-1528/Sortie/BO830//2/46114</v>
      </c>
    </row>
    <row r="691" customFormat="false" ht="15" hidden="false" customHeight="false" outlineLevel="0" collapsed="false">
      <c r="A691" s="37" t="n">
        <v>46114</v>
      </c>
      <c r="B691" s="38" t="s">
        <v>801</v>
      </c>
      <c r="C691" s="38" t="s">
        <v>113</v>
      </c>
      <c r="D691" s="38" t="s">
        <v>105</v>
      </c>
      <c r="E691" s="39" t="str">
        <f aca="false">IF(D691="","",IFERROR(INDEX(Articles!$B$5:$B$304,MATCH(D691,Articles!$A$5:$A$304,0)),"Référence inconnue"))</f>
        <v>Élingue textile 2 t, 2 m</v>
      </c>
      <c r="F691" s="38" t="s">
        <v>93</v>
      </c>
      <c r="G691" s="38"/>
      <c r="H691" s="38" t="n">
        <v>1</v>
      </c>
      <c r="I691" s="40" t="n">
        <f aca="false">IF(C691="","",IFERROR(INDEX(Listes!$B$3:$B$20,MATCH(C691,Listes!$A$3:$A$20,0)),""))</f>
        <v>-1</v>
      </c>
      <c r="J691" s="40" t="n">
        <f aca="false">IF(OR(H691="",I691=""),0,H691*I691)</f>
        <v>-1</v>
      </c>
      <c r="K691" s="38" t="s">
        <v>93</v>
      </c>
      <c r="L691" s="38" t="s">
        <v>124</v>
      </c>
      <c r="M691" s="41" t="str">
        <f aca="false">IF(D691="","",IF(E691="Référence inconnue","Référence inconnue",IF(I691="","Type inconnu",IF(AND(IFERROR(INDEX(Articles!$I$5:$I$304,MATCH(D691,Articles!$A$5:$A$304,0)),"Aucun")&lt;&gt;"Aucun",G691=""),"Lot manquant",IF(COUNTIF($N$2:$N$5000,N691)&gt;1,"Doublon ?","")))))</f>
        <v/>
      </c>
      <c r="N691" s="6" t="str">
        <f aca="false">IF(D691="","",B691&amp;"/"&amp;C691&amp;"/"&amp;D691&amp;"/"&amp;G691&amp;"/"&amp;H691&amp;"/"&amp;TEXT(A691,"0"))</f>
        <v>BS-2604-1529/Sortie/EL2T//1/46114</v>
      </c>
    </row>
    <row r="692" customFormat="false" ht="15" hidden="false" customHeight="false" outlineLevel="0" collapsed="false">
      <c r="A692" s="37" t="n">
        <v>46115</v>
      </c>
      <c r="B692" s="38" t="s">
        <v>802</v>
      </c>
      <c r="C692" s="38" t="s">
        <v>140</v>
      </c>
      <c r="D692" s="38" t="s">
        <v>96</v>
      </c>
      <c r="E692" s="39" t="str">
        <f aca="false">IF(D692="","",IFERROR(INDEX(Articles!$B$5:$B$304,MATCH(D692,Articles!$A$5:$A$304,0)),"Référence inconnue"))</f>
        <v>Film étirable 500 mm</v>
      </c>
      <c r="F692" s="38" t="s">
        <v>93</v>
      </c>
      <c r="G692" s="38"/>
      <c r="H692" s="38" t="n">
        <v>50</v>
      </c>
      <c r="I692" s="40" t="n">
        <f aca="false">IF(C692="","",IFERROR(INDEX(Listes!$B$3:$B$20,MATCH(C692,Listes!$A$3:$A$20,0)),""))</f>
        <v>1</v>
      </c>
      <c r="J692" s="40" t="n">
        <f aca="false">IF(OR(H692="",I692=""),0,H692*I692)</f>
        <v>50</v>
      </c>
      <c r="K692" s="38" t="s">
        <v>93</v>
      </c>
      <c r="L692" s="38" t="s">
        <v>803</v>
      </c>
      <c r="M692" s="41" t="str">
        <f aca="false">IF(D692="","",IF(E692="Référence inconnue","Référence inconnue",IF(I692="","Type inconnu",IF(AND(IFERROR(INDEX(Articles!$I$5:$I$304,MATCH(D692,Articles!$A$5:$A$304,0)),"Aucun")&lt;&gt;"Aucun",G692=""),"Lot manquant",IF(COUNTIF($N$2:$N$5000,N692)&gt;1,"Doublon ?","")))))</f>
        <v/>
      </c>
      <c r="N692" s="6" t="str">
        <f aca="false">IF(D692="","",B692&amp;"/"&amp;C692&amp;"/"&amp;D692&amp;"/"&amp;G692&amp;"/"&amp;H692&amp;"/"&amp;TEXT(A692,"0"))</f>
        <v>BR-2604-047/Réception/FS500//50/46115</v>
      </c>
    </row>
    <row r="693" customFormat="false" ht="15" hidden="false" customHeight="false" outlineLevel="0" collapsed="false">
      <c r="A693" s="37" t="n">
        <v>46115</v>
      </c>
      <c r="B693" s="38" t="s">
        <v>804</v>
      </c>
      <c r="C693" s="38" t="s">
        <v>113</v>
      </c>
      <c r="D693" s="38" t="s">
        <v>95</v>
      </c>
      <c r="E693" s="39" t="str">
        <f aca="false">IF(D693="","",IFERROR(INDEX(Articles!$B$5:$B$304,MATCH(D693,Articles!$A$5:$A$304,0)),"Référence inconnue"))</f>
        <v>Gants de manutention taille 9</v>
      </c>
      <c r="F693" s="38" t="s">
        <v>93</v>
      </c>
      <c r="G693" s="38"/>
      <c r="H693" s="38" t="n">
        <v>8</v>
      </c>
      <c r="I693" s="40" t="n">
        <f aca="false">IF(C693="","",IFERROR(INDEX(Listes!$B$3:$B$20,MATCH(C693,Listes!$A$3:$A$20,0)),""))</f>
        <v>-1</v>
      </c>
      <c r="J693" s="40" t="n">
        <f aca="false">IF(OR(H693="",I693=""),0,H693*I693)</f>
        <v>-8</v>
      </c>
      <c r="K693" s="38" t="s">
        <v>93</v>
      </c>
      <c r="L693" s="38" t="s">
        <v>124</v>
      </c>
      <c r="M693" s="41" t="str">
        <f aca="false">IF(D693="","",IF(E693="Référence inconnue","Référence inconnue",IF(I693="","Type inconnu",IF(AND(IFERROR(INDEX(Articles!$I$5:$I$304,MATCH(D693,Articles!$A$5:$A$304,0)),"Aucun")&lt;&gt;"Aucun",G693=""),"Lot manquant",IF(COUNTIF($N$2:$N$5000,N693)&gt;1,"Doublon ?","")))))</f>
        <v/>
      </c>
      <c r="N693" s="6" t="str">
        <f aca="false">IF(D693="","",B693&amp;"/"&amp;C693&amp;"/"&amp;D693&amp;"/"&amp;G693&amp;"/"&amp;H693&amp;"/"&amp;TEXT(A693,"0"))</f>
        <v>BS-2604-1530/Sortie/GA09//8/46115</v>
      </c>
    </row>
    <row r="694" customFormat="false" ht="15" hidden="false" customHeight="false" outlineLevel="0" collapsed="false">
      <c r="A694" s="37" t="n">
        <v>46115</v>
      </c>
      <c r="B694" s="38" t="s">
        <v>805</v>
      </c>
      <c r="C694" s="38" t="s">
        <v>113</v>
      </c>
      <c r="D694" s="38" t="s">
        <v>96</v>
      </c>
      <c r="E694" s="39" t="str">
        <f aca="false">IF(D694="","",IFERROR(INDEX(Articles!$B$5:$B$304,MATCH(D694,Articles!$A$5:$A$304,0)),"Référence inconnue"))</f>
        <v>Film étirable 500 mm</v>
      </c>
      <c r="F694" s="38" t="s">
        <v>93</v>
      </c>
      <c r="G694" s="38"/>
      <c r="H694" s="38" t="n">
        <v>2</v>
      </c>
      <c r="I694" s="40" t="n">
        <f aca="false">IF(C694="","",IFERROR(INDEX(Listes!$B$3:$B$20,MATCH(C694,Listes!$A$3:$A$20,0)),""))</f>
        <v>-1</v>
      </c>
      <c r="J694" s="40" t="n">
        <f aca="false">IF(OR(H694="",I694=""),0,H694*I694)</f>
        <v>-2</v>
      </c>
      <c r="K694" s="38" t="s">
        <v>93</v>
      </c>
      <c r="L694" s="38" t="s">
        <v>121</v>
      </c>
      <c r="M694" s="41" t="str">
        <f aca="false">IF(D694="","",IF(E694="Référence inconnue","Référence inconnue",IF(I694="","Type inconnu",IF(AND(IFERROR(INDEX(Articles!$I$5:$I$304,MATCH(D694,Articles!$A$5:$A$304,0)),"Aucun")&lt;&gt;"Aucun",G694=""),"Lot manquant",IF(COUNTIF($N$2:$N$5000,N694)&gt;1,"Doublon ?","")))))</f>
        <v/>
      </c>
      <c r="N694" s="6" t="str">
        <f aca="false">IF(D694="","",B694&amp;"/"&amp;C694&amp;"/"&amp;D694&amp;"/"&amp;G694&amp;"/"&amp;H694&amp;"/"&amp;TEXT(A694,"0"))</f>
        <v>BS-2604-1531/Sortie/FS500//2/46115</v>
      </c>
    </row>
    <row r="695" customFormat="false" ht="15" hidden="false" customHeight="false" outlineLevel="0" collapsed="false">
      <c r="A695" s="37" t="n">
        <v>46115</v>
      </c>
      <c r="B695" s="38" t="s">
        <v>806</v>
      </c>
      <c r="C695" s="38" t="s">
        <v>113</v>
      </c>
      <c r="D695" s="38" t="s">
        <v>97</v>
      </c>
      <c r="E695" s="39" t="str">
        <f aca="false">IF(D695="","",IFERROR(INDEX(Articles!$B$5:$B$304,MATCH(D695,Articles!$A$5:$A$304,0)),"Référence inconnue"))</f>
        <v>Vis H M8x30 (boîte de 100)</v>
      </c>
      <c r="F695" s="38" t="s">
        <v>93</v>
      </c>
      <c r="G695" s="38"/>
      <c r="H695" s="38" t="n">
        <v>2</v>
      </c>
      <c r="I695" s="40" t="n">
        <f aca="false">IF(C695="","",IFERROR(INDEX(Listes!$B$3:$B$20,MATCH(C695,Listes!$A$3:$A$20,0)),""))</f>
        <v>-1</v>
      </c>
      <c r="J695" s="40" t="n">
        <f aca="false">IF(OR(H695="",I695=""),0,H695*I695)</f>
        <v>-2</v>
      </c>
      <c r="K695" s="38" t="s">
        <v>93</v>
      </c>
      <c r="L695" s="38" t="s">
        <v>114</v>
      </c>
      <c r="M695" s="41" t="str">
        <f aca="false">IF(D695="","",IF(E695="Référence inconnue","Référence inconnue",IF(I695="","Type inconnu",IF(AND(IFERROR(INDEX(Articles!$I$5:$I$304,MATCH(D695,Articles!$A$5:$A$304,0)),"Aucun")&lt;&gt;"Aucun",G695=""),"Lot manquant",IF(COUNTIF($N$2:$N$5000,N695)&gt;1,"Doublon ?","")))))</f>
        <v/>
      </c>
      <c r="N695" s="6" t="str">
        <f aca="false">IF(D695="","",B695&amp;"/"&amp;C695&amp;"/"&amp;D695&amp;"/"&amp;G695&amp;"/"&amp;H695&amp;"/"&amp;TEXT(A695,"0"))</f>
        <v>BS-2604-1532/Sortie/BO830//2/46115</v>
      </c>
    </row>
    <row r="696" customFormat="false" ht="15" hidden="false" customHeight="false" outlineLevel="0" collapsed="false">
      <c r="A696" s="37" t="n">
        <v>46115</v>
      </c>
      <c r="B696" s="38" t="s">
        <v>807</v>
      </c>
      <c r="C696" s="38" t="s">
        <v>113</v>
      </c>
      <c r="D696" s="38" t="s">
        <v>98</v>
      </c>
      <c r="E696" s="39" t="str">
        <f aca="false">IF(D696="","",IFERROR(INDEX(Articles!$B$5:$B$304,MATCH(D696,Articles!$A$5:$A$304,0)),"Référence inconnue"))</f>
        <v>Roulement 6204-2RS</v>
      </c>
      <c r="F696" s="38" t="s">
        <v>93</v>
      </c>
      <c r="G696" s="38"/>
      <c r="H696" s="38" t="n">
        <v>2</v>
      </c>
      <c r="I696" s="40" t="n">
        <f aca="false">IF(C696="","",IFERROR(INDEX(Listes!$B$3:$B$20,MATCH(C696,Listes!$A$3:$A$20,0)),""))</f>
        <v>-1</v>
      </c>
      <c r="J696" s="40" t="n">
        <f aca="false">IF(OR(H696="",I696=""),0,H696*I696)</f>
        <v>-2</v>
      </c>
      <c r="K696" s="38" t="s">
        <v>93</v>
      </c>
      <c r="L696" s="38" t="s">
        <v>124</v>
      </c>
      <c r="M696" s="41" t="str">
        <f aca="false">IF(D696="","",IF(E696="Référence inconnue","Référence inconnue",IF(I696="","Type inconnu",IF(AND(IFERROR(INDEX(Articles!$I$5:$I$304,MATCH(D696,Articles!$A$5:$A$304,0)),"Aucun")&lt;&gt;"Aucun",G696=""),"Lot manquant",IF(COUNTIF($N$2:$N$5000,N696)&gt;1,"Doublon ?","")))))</f>
        <v/>
      </c>
      <c r="N696" s="6" t="str">
        <f aca="false">IF(D696="","",B696&amp;"/"&amp;C696&amp;"/"&amp;D696&amp;"/"&amp;G696&amp;"/"&amp;H696&amp;"/"&amp;TEXT(A696,"0"))</f>
        <v>BS-2604-1533/Sortie/RL6204//2/46115</v>
      </c>
    </row>
    <row r="697" customFormat="false" ht="15" hidden="false" customHeight="false" outlineLevel="0" collapsed="false">
      <c r="A697" s="37" t="n">
        <v>46119</v>
      </c>
      <c r="B697" s="38" t="s">
        <v>808</v>
      </c>
      <c r="C697" s="38" t="s">
        <v>140</v>
      </c>
      <c r="D697" s="38" t="s">
        <v>99</v>
      </c>
      <c r="E697" s="39" t="str">
        <f aca="false">IF(D697="","",IFERROR(INDEX(Articles!$B$5:$B$304,MATCH(D697,Articles!$A$5:$A$304,0)),"Référence inconnue"))</f>
        <v>Fil MIG Ø1 mm (bobine 15 kg)</v>
      </c>
      <c r="F697" s="38" t="s">
        <v>93</v>
      </c>
      <c r="G697" s="38" t="s">
        <v>809</v>
      </c>
      <c r="H697" s="38" t="n">
        <v>5</v>
      </c>
      <c r="I697" s="40" t="n">
        <f aca="false">IF(C697="","",IFERROR(INDEX(Listes!$B$3:$B$20,MATCH(C697,Listes!$A$3:$A$20,0)),""))</f>
        <v>1</v>
      </c>
      <c r="J697" s="40" t="n">
        <f aca="false">IF(OR(H697="",I697=""),0,H697*I697)</f>
        <v>5</v>
      </c>
      <c r="K697" s="38" t="s">
        <v>93</v>
      </c>
      <c r="L697" s="38" t="s">
        <v>810</v>
      </c>
      <c r="M697" s="41" t="str">
        <f aca="false">IF(D697="","",IF(E697="Référence inconnue","Référence inconnue",IF(I697="","Type inconnu",IF(AND(IFERROR(INDEX(Articles!$I$5:$I$304,MATCH(D697,Articles!$A$5:$A$304,0)),"Aucun")&lt;&gt;"Aucun",G697=""),"Lot manquant",IF(COUNTIF($N$2:$N$5000,N697)&gt;1,"Doublon ?","")))))</f>
        <v/>
      </c>
      <c r="N697" s="6" t="str">
        <f aca="false">IF(D697="","",B697&amp;"/"&amp;C697&amp;"/"&amp;D697&amp;"/"&amp;G697&amp;"/"&amp;H697&amp;"/"&amp;TEXT(A697,"0"))</f>
        <v>BR-2604-048/Réception/FIL10/FIL-2604-05/5/46119</v>
      </c>
    </row>
    <row r="698" customFormat="false" ht="15" hidden="false" customHeight="false" outlineLevel="0" collapsed="false">
      <c r="A698" s="37" t="n">
        <v>46119</v>
      </c>
      <c r="B698" s="38" t="s">
        <v>811</v>
      </c>
      <c r="C698" s="38" t="s">
        <v>140</v>
      </c>
      <c r="D698" s="38" t="s">
        <v>102</v>
      </c>
      <c r="E698" s="39" t="str">
        <f aca="false">IF(D698="","",IFERROR(INDEX(Articles!$B$5:$B$304,MATCH(D698,Articles!$A$5:$A$304,0)),"Référence inconnue"))</f>
        <v>Huile hydraulique HVLP 46 (bidon 20 L)</v>
      </c>
      <c r="F698" s="38" t="s">
        <v>93</v>
      </c>
      <c r="G698" s="38" t="s">
        <v>812</v>
      </c>
      <c r="H698" s="38" t="n">
        <v>3</v>
      </c>
      <c r="I698" s="40" t="n">
        <f aca="false">IF(C698="","",IFERROR(INDEX(Listes!$B$3:$B$20,MATCH(C698,Listes!$A$3:$A$20,0)),""))</f>
        <v>1</v>
      </c>
      <c r="J698" s="40" t="n">
        <f aca="false">IF(OR(H698="",I698=""),0,H698*I698)</f>
        <v>3</v>
      </c>
      <c r="K698" s="38" t="s">
        <v>93</v>
      </c>
      <c r="L698" s="38" t="s">
        <v>813</v>
      </c>
      <c r="M698" s="41" t="str">
        <f aca="false">IF(D698="","",IF(E698="Référence inconnue","Référence inconnue",IF(I698="","Type inconnu",IF(AND(IFERROR(INDEX(Articles!$I$5:$I$304,MATCH(D698,Articles!$A$5:$A$304,0)),"Aucun")&lt;&gt;"Aucun",G698=""),"Lot manquant",IF(COUNTIF($N$2:$N$5000,N698)&gt;1,"Doublon ?","")))))</f>
        <v/>
      </c>
      <c r="N698" s="6" t="str">
        <f aca="false">IF(D698="","",B698&amp;"/"&amp;C698&amp;"/"&amp;D698&amp;"/"&amp;G698&amp;"/"&amp;H698&amp;"/"&amp;TEXT(A698,"0"))</f>
        <v>BR-2604-049/Réception/HV46/HV-2604-10/3/46119</v>
      </c>
    </row>
    <row r="699" customFormat="false" ht="15" hidden="false" customHeight="false" outlineLevel="0" collapsed="false">
      <c r="A699" s="37" t="n">
        <v>46119</v>
      </c>
      <c r="B699" s="38" t="s">
        <v>814</v>
      </c>
      <c r="C699" s="38" t="s">
        <v>113</v>
      </c>
      <c r="D699" s="38" t="s">
        <v>92</v>
      </c>
      <c r="E699" s="39" t="str">
        <f aca="false">IF(D699="","",IFERROR(INDEX(Articles!$B$5:$B$304,MATCH(D699,Articles!$A$5:$A$304,0)),"Référence inconnue"))</f>
        <v>Disque à tronçonner Ø125 mm</v>
      </c>
      <c r="F699" s="38" t="s">
        <v>111</v>
      </c>
      <c r="G699" s="38"/>
      <c r="H699" s="38" t="n">
        <v>5</v>
      </c>
      <c r="I699" s="40" t="n">
        <f aca="false">IF(C699="","",IFERROR(INDEX(Listes!$B$3:$B$20,MATCH(C699,Listes!$A$3:$A$20,0)),""))</f>
        <v>-1</v>
      </c>
      <c r="J699" s="40" t="n">
        <f aca="false">IF(OR(H699="",I699=""),0,H699*I699)</f>
        <v>-5</v>
      </c>
      <c r="K699" s="38" t="s">
        <v>111</v>
      </c>
      <c r="L699" s="38" t="s">
        <v>114</v>
      </c>
      <c r="M699" s="41" t="str">
        <f aca="false">IF(D699="","",IF(E699="Référence inconnue","Référence inconnue",IF(I699="","Type inconnu",IF(AND(IFERROR(INDEX(Articles!$I$5:$I$304,MATCH(D699,Articles!$A$5:$A$304,0)),"Aucun")&lt;&gt;"Aucun",G699=""),"Lot manquant",IF(COUNTIF($N$2:$N$5000,N699)&gt;1,"Doublon ?","")))))</f>
        <v/>
      </c>
      <c r="N699" s="6" t="str">
        <f aca="false">IF(D699="","",B699&amp;"/"&amp;C699&amp;"/"&amp;D699&amp;"/"&amp;G699&amp;"/"&amp;H699&amp;"/"&amp;TEXT(A699,"0"))</f>
        <v>BS-2604-1534/Sortie/DT125//5/46119</v>
      </c>
    </row>
    <row r="700" customFormat="false" ht="15" hidden="false" customHeight="false" outlineLevel="0" collapsed="false">
      <c r="A700" s="37" t="n">
        <v>46119</v>
      </c>
      <c r="B700" s="38" t="s">
        <v>815</v>
      </c>
      <c r="C700" s="38" t="s">
        <v>113</v>
      </c>
      <c r="D700" s="38" t="s">
        <v>92</v>
      </c>
      <c r="E700" s="39" t="str">
        <f aca="false">IF(D700="","",IFERROR(INDEX(Articles!$B$5:$B$304,MATCH(D700,Articles!$A$5:$A$304,0)),"Référence inconnue"))</f>
        <v>Disque à tronçonner Ø125 mm</v>
      </c>
      <c r="F700" s="38" t="s">
        <v>111</v>
      </c>
      <c r="G700" s="38"/>
      <c r="H700" s="38" t="n">
        <v>12</v>
      </c>
      <c r="I700" s="40" t="n">
        <f aca="false">IF(C700="","",IFERROR(INDEX(Listes!$B$3:$B$20,MATCH(C700,Listes!$A$3:$A$20,0)),""))</f>
        <v>-1</v>
      </c>
      <c r="J700" s="40" t="n">
        <f aca="false">IF(OR(H700="",I700=""),0,H700*I700)</f>
        <v>-12</v>
      </c>
      <c r="K700" s="38" t="s">
        <v>111</v>
      </c>
      <c r="L700" s="38" t="s">
        <v>114</v>
      </c>
      <c r="M700" s="41" t="str">
        <f aca="false">IF(D700="","",IF(E700="Référence inconnue","Référence inconnue",IF(I700="","Type inconnu",IF(AND(IFERROR(INDEX(Articles!$I$5:$I$304,MATCH(D700,Articles!$A$5:$A$304,0)),"Aucun")&lt;&gt;"Aucun",G700=""),"Lot manquant",IF(COUNTIF($N$2:$N$5000,N700)&gt;1,"Doublon ?","")))))</f>
        <v/>
      </c>
      <c r="N700" s="6" t="str">
        <f aca="false">IF(D700="","",B700&amp;"/"&amp;C700&amp;"/"&amp;D700&amp;"/"&amp;G700&amp;"/"&amp;H700&amp;"/"&amp;TEXT(A700,"0"))</f>
        <v>BS-2604-1535/Sortie/DT125//12/46119</v>
      </c>
    </row>
    <row r="701" customFormat="false" ht="15" hidden="false" customHeight="false" outlineLevel="0" collapsed="false">
      <c r="A701" s="37" t="n">
        <v>46119</v>
      </c>
      <c r="B701" s="38" t="s">
        <v>816</v>
      </c>
      <c r="C701" s="38" t="s">
        <v>113</v>
      </c>
      <c r="D701" s="38" t="s">
        <v>95</v>
      </c>
      <c r="E701" s="39" t="str">
        <f aca="false">IF(D701="","",IFERROR(INDEX(Articles!$B$5:$B$304,MATCH(D701,Articles!$A$5:$A$304,0)),"Référence inconnue"))</f>
        <v>Gants de manutention taille 9</v>
      </c>
      <c r="F701" s="38" t="s">
        <v>93</v>
      </c>
      <c r="G701" s="38"/>
      <c r="H701" s="38" t="n">
        <v>6</v>
      </c>
      <c r="I701" s="40" t="n">
        <f aca="false">IF(C701="","",IFERROR(INDEX(Listes!$B$3:$B$20,MATCH(C701,Listes!$A$3:$A$20,0)),""))</f>
        <v>-1</v>
      </c>
      <c r="J701" s="40" t="n">
        <f aca="false">IF(OR(H701="",I701=""),0,H701*I701)</f>
        <v>-6</v>
      </c>
      <c r="K701" s="38" t="s">
        <v>93</v>
      </c>
      <c r="L701" s="38" t="s">
        <v>124</v>
      </c>
      <c r="M701" s="41" t="str">
        <f aca="false">IF(D701="","",IF(E701="Référence inconnue","Référence inconnue",IF(I701="","Type inconnu",IF(AND(IFERROR(INDEX(Articles!$I$5:$I$304,MATCH(D701,Articles!$A$5:$A$304,0)),"Aucun")&lt;&gt;"Aucun",G701=""),"Lot manquant",IF(COUNTIF($N$2:$N$5000,N701)&gt;1,"Doublon ?","")))))</f>
        <v/>
      </c>
      <c r="N701" s="6" t="str">
        <f aca="false">IF(D701="","",B701&amp;"/"&amp;C701&amp;"/"&amp;D701&amp;"/"&amp;G701&amp;"/"&amp;H701&amp;"/"&amp;TEXT(A701,"0"))</f>
        <v>BS-2604-1536/Sortie/GA09//6/46119</v>
      </c>
    </row>
    <row r="702" customFormat="false" ht="15" hidden="false" customHeight="false" outlineLevel="0" collapsed="false">
      <c r="A702" s="37" t="n">
        <v>46119</v>
      </c>
      <c r="B702" s="38" t="s">
        <v>817</v>
      </c>
      <c r="C702" s="38" t="s">
        <v>113</v>
      </c>
      <c r="D702" s="38" t="s">
        <v>97</v>
      </c>
      <c r="E702" s="39" t="str">
        <f aca="false">IF(D702="","",IFERROR(INDEX(Articles!$B$5:$B$304,MATCH(D702,Articles!$A$5:$A$304,0)),"Référence inconnue"))</f>
        <v>Vis H M8x30 (boîte de 100)</v>
      </c>
      <c r="F702" s="38" t="s">
        <v>93</v>
      </c>
      <c r="G702" s="38"/>
      <c r="H702" s="38" t="n">
        <v>2</v>
      </c>
      <c r="I702" s="40" t="n">
        <f aca="false">IF(C702="","",IFERROR(INDEX(Listes!$B$3:$B$20,MATCH(C702,Listes!$A$3:$A$20,0)),""))</f>
        <v>-1</v>
      </c>
      <c r="J702" s="40" t="n">
        <f aca="false">IF(OR(H702="",I702=""),0,H702*I702)</f>
        <v>-2</v>
      </c>
      <c r="K702" s="38" t="s">
        <v>93</v>
      </c>
      <c r="L702" s="38" t="s">
        <v>114</v>
      </c>
      <c r="M702" s="41" t="str">
        <f aca="false">IF(D702="","",IF(E702="Référence inconnue","Référence inconnue",IF(I702="","Type inconnu",IF(AND(IFERROR(INDEX(Articles!$I$5:$I$304,MATCH(D702,Articles!$A$5:$A$304,0)),"Aucun")&lt;&gt;"Aucun",G702=""),"Lot manquant",IF(COUNTIF($N$2:$N$5000,N702)&gt;1,"Doublon ?","")))))</f>
        <v/>
      </c>
      <c r="N702" s="6" t="str">
        <f aca="false">IF(D702="","",B702&amp;"/"&amp;C702&amp;"/"&amp;D702&amp;"/"&amp;G702&amp;"/"&amp;H702&amp;"/"&amp;TEXT(A702,"0"))</f>
        <v>BS-2604-1537/Sortie/BO830//2/46119</v>
      </c>
    </row>
    <row r="703" customFormat="false" ht="15" hidden="false" customHeight="false" outlineLevel="0" collapsed="false">
      <c r="A703" s="37" t="n">
        <v>46120</v>
      </c>
      <c r="B703" s="38" t="s">
        <v>818</v>
      </c>
      <c r="C703" s="38" t="s">
        <v>107</v>
      </c>
      <c r="D703" s="38" t="s">
        <v>92</v>
      </c>
      <c r="E703" s="39" t="str">
        <f aca="false">IF(D703="","",IFERROR(INDEX(Articles!$B$5:$B$304,MATCH(D703,Articles!$A$5:$A$304,0)),"Référence inconnue"))</f>
        <v>Disque à tronçonner Ø125 mm</v>
      </c>
      <c r="F703" s="38" t="s">
        <v>93</v>
      </c>
      <c r="G703" s="38"/>
      <c r="H703" s="38" t="n">
        <v>20</v>
      </c>
      <c r="I703" s="40" t="n">
        <f aca="false">IF(C703="","",IFERROR(INDEX(Listes!$B$3:$B$20,MATCH(C703,Listes!$A$3:$A$20,0)),""))</f>
        <v>-1</v>
      </c>
      <c r="J703" s="40" t="n">
        <f aca="false">IF(OR(H703="",I703=""),0,H703*I703)</f>
        <v>-20</v>
      </c>
      <c r="K703" s="38" t="s">
        <v>93</v>
      </c>
      <c r="L703" s="38" t="s">
        <v>108</v>
      </c>
      <c r="M703" s="41" t="str">
        <f aca="false">IF(D703="","",IF(E703="Référence inconnue","Référence inconnue",IF(I703="","Type inconnu",IF(AND(IFERROR(INDEX(Articles!$I$5:$I$304,MATCH(D703,Articles!$A$5:$A$304,0)),"Aucun")&lt;&gt;"Aucun",G703=""),"Lot manquant",IF(COUNTIF($N$2:$N$5000,N703)&gt;1,"Doublon ?","")))))</f>
        <v/>
      </c>
      <c r="N703" s="6" t="str">
        <f aca="false">IF(D703="","",B703&amp;"/"&amp;C703&amp;"/"&amp;D703&amp;"/"&amp;G703&amp;"/"&amp;H703&amp;"/"&amp;TEXT(A703,"0"))</f>
        <v>TR-2604-051/Transfert sortant/DT125//20/46120</v>
      </c>
    </row>
    <row r="704" customFormat="false" ht="15" hidden="false" customHeight="false" outlineLevel="0" collapsed="false">
      <c r="A704" s="37" t="n">
        <v>46120</v>
      </c>
      <c r="B704" s="38" t="s">
        <v>818</v>
      </c>
      <c r="C704" s="38" t="s">
        <v>110</v>
      </c>
      <c r="D704" s="38" t="s">
        <v>92</v>
      </c>
      <c r="E704" s="39" t="str">
        <f aca="false">IF(D704="","",IFERROR(INDEX(Articles!$B$5:$B$304,MATCH(D704,Articles!$A$5:$A$304,0)),"Référence inconnue"))</f>
        <v>Disque à tronçonner Ø125 mm</v>
      </c>
      <c r="F704" s="38" t="s">
        <v>111</v>
      </c>
      <c r="G704" s="38"/>
      <c r="H704" s="38" t="n">
        <v>20</v>
      </c>
      <c r="I704" s="40" t="n">
        <f aca="false">IF(C704="","",IFERROR(INDEX(Listes!$B$3:$B$20,MATCH(C704,Listes!$A$3:$A$20,0)),""))</f>
        <v>1</v>
      </c>
      <c r="J704" s="40" t="n">
        <f aca="false">IF(OR(H704="",I704=""),0,H704*I704)</f>
        <v>20</v>
      </c>
      <c r="K704" s="38" t="s">
        <v>93</v>
      </c>
      <c r="L704" s="38" t="s">
        <v>108</v>
      </c>
      <c r="M704" s="41" t="str">
        <f aca="false">IF(D704="","",IF(E704="Référence inconnue","Référence inconnue",IF(I704="","Type inconnu",IF(AND(IFERROR(INDEX(Articles!$I$5:$I$304,MATCH(D704,Articles!$A$5:$A$304,0)),"Aucun")&lt;&gt;"Aucun",G704=""),"Lot manquant",IF(COUNTIF($N$2:$N$5000,N704)&gt;1,"Doublon ?","")))))</f>
        <v/>
      </c>
      <c r="N704" s="6" t="str">
        <f aca="false">IF(D704="","",B704&amp;"/"&amp;C704&amp;"/"&amp;D704&amp;"/"&amp;G704&amp;"/"&amp;H704&amp;"/"&amp;TEXT(A704,"0"))</f>
        <v>TR-2604-051/Transfert entrant/DT125//20/46120</v>
      </c>
    </row>
    <row r="705" customFormat="false" ht="15" hidden="false" customHeight="false" outlineLevel="0" collapsed="false">
      <c r="A705" s="37" t="n">
        <v>46120</v>
      </c>
      <c r="B705" s="38" t="s">
        <v>819</v>
      </c>
      <c r="C705" s="38" t="s">
        <v>113</v>
      </c>
      <c r="D705" s="38" t="s">
        <v>92</v>
      </c>
      <c r="E705" s="39" t="str">
        <f aca="false">IF(D705="","",IFERROR(INDEX(Articles!$B$5:$B$304,MATCH(D705,Articles!$A$5:$A$304,0)),"Référence inconnue"))</f>
        <v>Disque à tronçonner Ø125 mm</v>
      </c>
      <c r="F705" s="38" t="s">
        <v>111</v>
      </c>
      <c r="G705" s="38"/>
      <c r="H705" s="38" t="n">
        <v>5</v>
      </c>
      <c r="I705" s="40" t="n">
        <f aca="false">IF(C705="","",IFERROR(INDEX(Listes!$B$3:$B$20,MATCH(C705,Listes!$A$3:$A$20,0)),""))</f>
        <v>-1</v>
      </c>
      <c r="J705" s="40" t="n">
        <f aca="false">IF(OR(H705="",I705=""),0,H705*I705)</f>
        <v>-5</v>
      </c>
      <c r="K705" s="38" t="s">
        <v>111</v>
      </c>
      <c r="L705" s="38" t="s">
        <v>114</v>
      </c>
      <c r="M705" s="41" t="str">
        <f aca="false">IF(D705="","",IF(E705="Référence inconnue","Référence inconnue",IF(I705="","Type inconnu",IF(AND(IFERROR(INDEX(Articles!$I$5:$I$304,MATCH(D705,Articles!$A$5:$A$304,0)),"Aucun")&lt;&gt;"Aucun",G705=""),"Lot manquant",IF(COUNTIF($N$2:$N$5000,N705)&gt;1,"Doublon ?","")))))</f>
        <v/>
      </c>
      <c r="N705" s="6" t="str">
        <f aca="false">IF(D705="","",B705&amp;"/"&amp;C705&amp;"/"&amp;D705&amp;"/"&amp;G705&amp;"/"&amp;H705&amp;"/"&amp;TEXT(A705,"0"))</f>
        <v>BS-2604-1538/Sortie/DT125//5/46120</v>
      </c>
    </row>
    <row r="706" customFormat="false" ht="15" hidden="false" customHeight="false" outlineLevel="0" collapsed="false">
      <c r="A706" s="37" t="n">
        <v>46120</v>
      </c>
      <c r="B706" s="38" t="s">
        <v>820</v>
      </c>
      <c r="C706" s="38" t="s">
        <v>113</v>
      </c>
      <c r="D706" s="38" t="s">
        <v>92</v>
      </c>
      <c r="E706" s="39" t="str">
        <f aca="false">IF(D706="","",IFERROR(INDEX(Articles!$B$5:$B$304,MATCH(D706,Articles!$A$5:$A$304,0)),"Référence inconnue"))</f>
        <v>Disque à tronçonner Ø125 mm</v>
      </c>
      <c r="F706" s="38" t="s">
        <v>111</v>
      </c>
      <c r="G706" s="38"/>
      <c r="H706" s="38" t="n">
        <v>2</v>
      </c>
      <c r="I706" s="40" t="n">
        <f aca="false">IF(C706="","",IFERROR(INDEX(Listes!$B$3:$B$20,MATCH(C706,Listes!$A$3:$A$20,0)),""))</f>
        <v>-1</v>
      </c>
      <c r="J706" s="40" t="n">
        <f aca="false">IF(OR(H706="",I706=""),0,H706*I706)</f>
        <v>-2</v>
      </c>
      <c r="K706" s="38" t="s">
        <v>111</v>
      </c>
      <c r="L706" s="38" t="s">
        <v>114</v>
      </c>
      <c r="M706" s="41" t="str">
        <f aca="false">IF(D706="","",IF(E706="Référence inconnue","Référence inconnue",IF(I706="","Type inconnu",IF(AND(IFERROR(INDEX(Articles!$I$5:$I$304,MATCH(D706,Articles!$A$5:$A$304,0)),"Aucun")&lt;&gt;"Aucun",G706=""),"Lot manquant",IF(COUNTIF($N$2:$N$5000,N706)&gt;1,"Doublon ?","")))))</f>
        <v/>
      </c>
      <c r="N706" s="6" t="str">
        <f aca="false">IF(D706="","",B706&amp;"/"&amp;C706&amp;"/"&amp;D706&amp;"/"&amp;G706&amp;"/"&amp;H706&amp;"/"&amp;TEXT(A706,"0"))</f>
        <v>BS-2604-1539/Sortie/DT125//2/46120</v>
      </c>
    </row>
    <row r="707" customFormat="false" ht="15" hidden="false" customHeight="false" outlineLevel="0" collapsed="false">
      <c r="A707" s="37" t="n">
        <v>46120</v>
      </c>
      <c r="B707" s="38" t="s">
        <v>821</v>
      </c>
      <c r="C707" s="38" t="s">
        <v>113</v>
      </c>
      <c r="D707" s="38" t="s">
        <v>95</v>
      </c>
      <c r="E707" s="39" t="str">
        <f aca="false">IF(D707="","",IFERROR(INDEX(Articles!$B$5:$B$304,MATCH(D707,Articles!$A$5:$A$304,0)),"Référence inconnue"))</f>
        <v>Gants de manutention taille 9</v>
      </c>
      <c r="F707" s="38" t="s">
        <v>93</v>
      </c>
      <c r="G707" s="38"/>
      <c r="H707" s="38" t="n">
        <v>5</v>
      </c>
      <c r="I707" s="40" t="n">
        <f aca="false">IF(C707="","",IFERROR(INDEX(Listes!$B$3:$B$20,MATCH(C707,Listes!$A$3:$A$20,0)),""))</f>
        <v>-1</v>
      </c>
      <c r="J707" s="40" t="n">
        <f aca="false">IF(OR(H707="",I707=""),0,H707*I707)</f>
        <v>-5</v>
      </c>
      <c r="K707" s="38" t="s">
        <v>93</v>
      </c>
      <c r="L707" s="38" t="s">
        <v>114</v>
      </c>
      <c r="M707" s="41" t="str">
        <f aca="false">IF(D707="","",IF(E707="Référence inconnue","Référence inconnue",IF(I707="","Type inconnu",IF(AND(IFERROR(INDEX(Articles!$I$5:$I$304,MATCH(D707,Articles!$A$5:$A$304,0)),"Aucun")&lt;&gt;"Aucun",G707=""),"Lot manquant",IF(COUNTIF($N$2:$N$5000,N707)&gt;1,"Doublon ?","")))))</f>
        <v/>
      </c>
      <c r="N707" s="6" t="str">
        <f aca="false">IF(D707="","",B707&amp;"/"&amp;C707&amp;"/"&amp;D707&amp;"/"&amp;G707&amp;"/"&amp;H707&amp;"/"&amp;TEXT(A707,"0"))</f>
        <v>BS-2604-1540/Sortie/GA09//5/46120</v>
      </c>
    </row>
    <row r="708" customFormat="false" ht="15" hidden="false" customHeight="false" outlineLevel="0" collapsed="false">
      <c r="A708" s="37" t="n">
        <v>46120</v>
      </c>
      <c r="B708" s="38" t="s">
        <v>822</v>
      </c>
      <c r="C708" s="38" t="s">
        <v>113</v>
      </c>
      <c r="D708" s="38" t="s">
        <v>96</v>
      </c>
      <c r="E708" s="39" t="str">
        <f aca="false">IF(D708="","",IFERROR(INDEX(Articles!$B$5:$B$304,MATCH(D708,Articles!$A$5:$A$304,0)),"Référence inconnue"))</f>
        <v>Film étirable 500 mm</v>
      </c>
      <c r="F708" s="38" t="s">
        <v>93</v>
      </c>
      <c r="G708" s="38"/>
      <c r="H708" s="38" t="n">
        <v>1</v>
      </c>
      <c r="I708" s="40" t="n">
        <f aca="false">IF(C708="","",IFERROR(INDEX(Listes!$B$3:$B$20,MATCH(C708,Listes!$A$3:$A$20,0)),""))</f>
        <v>-1</v>
      </c>
      <c r="J708" s="40" t="n">
        <f aca="false">IF(OR(H708="",I708=""),0,H708*I708)</f>
        <v>-1</v>
      </c>
      <c r="K708" s="38" t="s">
        <v>93</v>
      </c>
      <c r="L708" s="38" t="s">
        <v>121</v>
      </c>
      <c r="M708" s="41" t="str">
        <f aca="false">IF(D708="","",IF(E708="Référence inconnue","Référence inconnue",IF(I708="","Type inconnu",IF(AND(IFERROR(INDEX(Articles!$I$5:$I$304,MATCH(D708,Articles!$A$5:$A$304,0)),"Aucun")&lt;&gt;"Aucun",G708=""),"Lot manquant",IF(COUNTIF($N$2:$N$5000,N708)&gt;1,"Doublon ?","")))))</f>
        <v/>
      </c>
      <c r="N708" s="6" t="str">
        <f aca="false">IF(D708="","",B708&amp;"/"&amp;C708&amp;"/"&amp;D708&amp;"/"&amp;G708&amp;"/"&amp;H708&amp;"/"&amp;TEXT(A708,"0"))</f>
        <v>BS-2604-1541/Sortie/FS500//1/46120</v>
      </c>
    </row>
    <row r="709" customFormat="false" ht="15" hidden="false" customHeight="false" outlineLevel="0" collapsed="false">
      <c r="A709" s="37" t="n">
        <v>46120</v>
      </c>
      <c r="B709" s="38" t="s">
        <v>823</v>
      </c>
      <c r="C709" s="38" t="s">
        <v>113</v>
      </c>
      <c r="D709" s="38" t="s">
        <v>97</v>
      </c>
      <c r="E709" s="39" t="str">
        <f aca="false">IF(D709="","",IFERROR(INDEX(Articles!$B$5:$B$304,MATCH(D709,Articles!$A$5:$A$304,0)),"Référence inconnue"))</f>
        <v>Vis H M8x30 (boîte de 100)</v>
      </c>
      <c r="F709" s="38" t="s">
        <v>93</v>
      </c>
      <c r="G709" s="38"/>
      <c r="H709" s="38" t="n">
        <v>4</v>
      </c>
      <c r="I709" s="40" t="n">
        <f aca="false">IF(C709="","",IFERROR(INDEX(Listes!$B$3:$B$20,MATCH(C709,Listes!$A$3:$A$20,0)),""))</f>
        <v>-1</v>
      </c>
      <c r="J709" s="40" t="n">
        <f aca="false">IF(OR(H709="",I709=""),0,H709*I709)</f>
        <v>-4</v>
      </c>
      <c r="K709" s="38" t="s">
        <v>93</v>
      </c>
      <c r="L709" s="38" t="s">
        <v>114</v>
      </c>
      <c r="M709" s="41" t="str">
        <f aca="false">IF(D709="","",IF(E709="Référence inconnue","Référence inconnue",IF(I709="","Type inconnu",IF(AND(IFERROR(INDEX(Articles!$I$5:$I$304,MATCH(D709,Articles!$A$5:$A$304,0)),"Aucun")&lt;&gt;"Aucun",G709=""),"Lot manquant",IF(COUNTIF($N$2:$N$5000,N709)&gt;1,"Doublon ?","")))))</f>
        <v/>
      </c>
      <c r="N709" s="6" t="str">
        <f aca="false">IF(D709="","",B709&amp;"/"&amp;C709&amp;"/"&amp;D709&amp;"/"&amp;G709&amp;"/"&amp;H709&amp;"/"&amp;TEXT(A709,"0"))</f>
        <v>BS-2604-1542/Sortie/BO830//4/46120</v>
      </c>
    </row>
    <row r="710" customFormat="false" ht="15" hidden="false" customHeight="false" outlineLevel="0" collapsed="false">
      <c r="A710" s="37" t="n">
        <v>46120</v>
      </c>
      <c r="B710" s="38" t="s">
        <v>824</v>
      </c>
      <c r="C710" s="38" t="s">
        <v>113</v>
      </c>
      <c r="D710" s="38" t="s">
        <v>98</v>
      </c>
      <c r="E710" s="39" t="str">
        <f aca="false">IF(D710="","",IFERROR(INDEX(Articles!$B$5:$B$304,MATCH(D710,Articles!$A$5:$A$304,0)),"Référence inconnue"))</f>
        <v>Roulement 6204-2RS</v>
      </c>
      <c r="F710" s="38" t="s">
        <v>93</v>
      </c>
      <c r="G710" s="38"/>
      <c r="H710" s="38" t="n">
        <v>4</v>
      </c>
      <c r="I710" s="40" t="n">
        <f aca="false">IF(C710="","",IFERROR(INDEX(Listes!$B$3:$B$20,MATCH(C710,Listes!$A$3:$A$20,0)),""))</f>
        <v>-1</v>
      </c>
      <c r="J710" s="40" t="n">
        <f aca="false">IF(OR(H710="",I710=""),0,H710*I710)</f>
        <v>-4</v>
      </c>
      <c r="K710" s="38" t="s">
        <v>93</v>
      </c>
      <c r="L710" s="38" t="s">
        <v>124</v>
      </c>
      <c r="M710" s="41" t="str">
        <f aca="false">IF(D710="","",IF(E710="Référence inconnue","Référence inconnue",IF(I710="","Type inconnu",IF(AND(IFERROR(INDEX(Articles!$I$5:$I$304,MATCH(D710,Articles!$A$5:$A$304,0)),"Aucun")&lt;&gt;"Aucun",G710=""),"Lot manquant",IF(COUNTIF($N$2:$N$5000,N710)&gt;1,"Doublon ?","")))))</f>
        <v/>
      </c>
      <c r="N710" s="6" t="str">
        <f aca="false">IF(D710="","",B710&amp;"/"&amp;C710&amp;"/"&amp;D710&amp;"/"&amp;G710&amp;"/"&amp;H710&amp;"/"&amp;TEXT(A710,"0"))</f>
        <v>BS-2604-1543/Sortie/RL6204//4/46120</v>
      </c>
    </row>
    <row r="711" customFormat="false" ht="15" hidden="false" customHeight="false" outlineLevel="0" collapsed="false">
      <c r="A711" s="37" t="n">
        <v>46121</v>
      </c>
      <c r="B711" s="38" t="s">
        <v>825</v>
      </c>
      <c r="C711" s="38" t="s">
        <v>107</v>
      </c>
      <c r="D711" s="38" t="s">
        <v>92</v>
      </c>
      <c r="E711" s="39" t="str">
        <f aca="false">IF(D711="","",IFERROR(INDEX(Articles!$B$5:$B$304,MATCH(D711,Articles!$A$5:$A$304,0)),"Référence inconnue"))</f>
        <v>Disque à tronçonner Ø125 mm</v>
      </c>
      <c r="F711" s="38" t="s">
        <v>93</v>
      </c>
      <c r="G711" s="38"/>
      <c r="H711" s="38" t="n">
        <v>20</v>
      </c>
      <c r="I711" s="40" t="n">
        <f aca="false">IF(C711="","",IFERROR(INDEX(Listes!$B$3:$B$20,MATCH(C711,Listes!$A$3:$A$20,0)),""))</f>
        <v>-1</v>
      </c>
      <c r="J711" s="40" t="n">
        <f aca="false">IF(OR(H711="",I711=""),0,H711*I711)</f>
        <v>-20</v>
      </c>
      <c r="K711" s="38" t="s">
        <v>93</v>
      </c>
      <c r="L711" s="38" t="s">
        <v>108</v>
      </c>
      <c r="M711" s="41" t="str">
        <f aca="false">IF(D711="","",IF(E711="Référence inconnue","Référence inconnue",IF(I711="","Type inconnu",IF(AND(IFERROR(INDEX(Articles!$I$5:$I$304,MATCH(D711,Articles!$A$5:$A$304,0)),"Aucun")&lt;&gt;"Aucun",G711=""),"Lot manquant",IF(COUNTIF($N$2:$N$5000,N711)&gt;1,"Doublon ?","")))))</f>
        <v/>
      </c>
      <c r="N711" s="6" t="str">
        <f aca="false">IF(D711="","",B711&amp;"/"&amp;C711&amp;"/"&amp;D711&amp;"/"&amp;G711&amp;"/"&amp;H711&amp;"/"&amp;TEXT(A711,"0"))</f>
        <v>TR-2604-052/Transfert sortant/DT125//20/46121</v>
      </c>
    </row>
    <row r="712" customFormat="false" ht="15" hidden="false" customHeight="false" outlineLevel="0" collapsed="false">
      <c r="A712" s="37" t="n">
        <v>46121</v>
      </c>
      <c r="B712" s="38" t="s">
        <v>825</v>
      </c>
      <c r="C712" s="38" t="s">
        <v>110</v>
      </c>
      <c r="D712" s="38" t="s">
        <v>92</v>
      </c>
      <c r="E712" s="39" t="str">
        <f aca="false">IF(D712="","",IFERROR(INDEX(Articles!$B$5:$B$304,MATCH(D712,Articles!$A$5:$A$304,0)),"Référence inconnue"))</f>
        <v>Disque à tronçonner Ø125 mm</v>
      </c>
      <c r="F712" s="38" t="s">
        <v>111</v>
      </c>
      <c r="G712" s="38"/>
      <c r="H712" s="38" t="n">
        <v>20</v>
      </c>
      <c r="I712" s="40" t="n">
        <f aca="false">IF(C712="","",IFERROR(INDEX(Listes!$B$3:$B$20,MATCH(C712,Listes!$A$3:$A$20,0)),""))</f>
        <v>1</v>
      </c>
      <c r="J712" s="40" t="n">
        <f aca="false">IF(OR(H712="",I712=""),0,H712*I712)</f>
        <v>20</v>
      </c>
      <c r="K712" s="38" t="s">
        <v>93</v>
      </c>
      <c r="L712" s="38" t="s">
        <v>108</v>
      </c>
      <c r="M712" s="41" t="str">
        <f aca="false">IF(D712="","",IF(E712="Référence inconnue","Référence inconnue",IF(I712="","Type inconnu",IF(AND(IFERROR(INDEX(Articles!$I$5:$I$304,MATCH(D712,Articles!$A$5:$A$304,0)),"Aucun")&lt;&gt;"Aucun",G712=""),"Lot manquant",IF(COUNTIF($N$2:$N$5000,N712)&gt;1,"Doublon ?","")))))</f>
        <v/>
      </c>
      <c r="N712" s="6" t="str">
        <f aca="false">IF(D712="","",B712&amp;"/"&amp;C712&amp;"/"&amp;D712&amp;"/"&amp;G712&amp;"/"&amp;H712&amp;"/"&amp;TEXT(A712,"0"))</f>
        <v>TR-2604-052/Transfert entrant/DT125//20/46121</v>
      </c>
    </row>
    <row r="713" customFormat="false" ht="15" hidden="false" customHeight="false" outlineLevel="0" collapsed="false">
      <c r="A713" s="37" t="n">
        <v>46121</v>
      </c>
      <c r="B713" s="38" t="s">
        <v>826</v>
      </c>
      <c r="C713" s="38" t="s">
        <v>113</v>
      </c>
      <c r="D713" s="38" t="s">
        <v>92</v>
      </c>
      <c r="E713" s="39" t="str">
        <f aca="false">IF(D713="","",IFERROR(INDEX(Articles!$B$5:$B$304,MATCH(D713,Articles!$A$5:$A$304,0)),"Référence inconnue"))</f>
        <v>Disque à tronçonner Ø125 mm</v>
      </c>
      <c r="F713" s="38" t="s">
        <v>111</v>
      </c>
      <c r="G713" s="38"/>
      <c r="H713" s="38" t="n">
        <v>9</v>
      </c>
      <c r="I713" s="40" t="n">
        <f aca="false">IF(C713="","",IFERROR(INDEX(Listes!$B$3:$B$20,MATCH(C713,Listes!$A$3:$A$20,0)),""))</f>
        <v>-1</v>
      </c>
      <c r="J713" s="40" t="n">
        <f aca="false">IF(OR(H713="",I713=""),0,H713*I713)</f>
        <v>-9</v>
      </c>
      <c r="K713" s="38" t="s">
        <v>111</v>
      </c>
      <c r="L713" s="38" t="s">
        <v>114</v>
      </c>
      <c r="M713" s="41" t="str">
        <f aca="false">IF(D713="","",IF(E713="Référence inconnue","Référence inconnue",IF(I713="","Type inconnu",IF(AND(IFERROR(INDEX(Articles!$I$5:$I$304,MATCH(D713,Articles!$A$5:$A$304,0)),"Aucun")&lt;&gt;"Aucun",G713=""),"Lot manquant",IF(COUNTIF($N$2:$N$5000,N713)&gt;1,"Doublon ?","")))))</f>
        <v/>
      </c>
      <c r="N713" s="6" t="str">
        <f aca="false">IF(D713="","",B713&amp;"/"&amp;C713&amp;"/"&amp;D713&amp;"/"&amp;G713&amp;"/"&amp;H713&amp;"/"&amp;TEXT(A713,"0"))</f>
        <v>BS-2604-1544/Sortie/DT125//9/46121</v>
      </c>
    </row>
    <row r="714" customFormat="false" ht="15" hidden="false" customHeight="false" outlineLevel="0" collapsed="false">
      <c r="A714" s="37" t="n">
        <v>46121</v>
      </c>
      <c r="B714" s="38" t="s">
        <v>827</v>
      </c>
      <c r="C714" s="38" t="s">
        <v>113</v>
      </c>
      <c r="D714" s="38" t="s">
        <v>92</v>
      </c>
      <c r="E714" s="39" t="str">
        <f aca="false">IF(D714="","",IFERROR(INDEX(Articles!$B$5:$B$304,MATCH(D714,Articles!$A$5:$A$304,0)),"Référence inconnue"))</f>
        <v>Disque à tronçonner Ø125 mm</v>
      </c>
      <c r="F714" s="38" t="s">
        <v>111</v>
      </c>
      <c r="G714" s="38"/>
      <c r="H714" s="38" t="n">
        <v>6</v>
      </c>
      <c r="I714" s="40" t="n">
        <f aca="false">IF(C714="","",IFERROR(INDEX(Listes!$B$3:$B$20,MATCH(C714,Listes!$A$3:$A$20,0)),""))</f>
        <v>-1</v>
      </c>
      <c r="J714" s="40" t="n">
        <f aca="false">IF(OR(H714="",I714=""),0,H714*I714)</f>
        <v>-6</v>
      </c>
      <c r="K714" s="38" t="s">
        <v>111</v>
      </c>
      <c r="L714" s="38" t="s">
        <v>114</v>
      </c>
      <c r="M714" s="41" t="str">
        <f aca="false">IF(D714="","",IF(E714="Référence inconnue","Référence inconnue",IF(I714="","Type inconnu",IF(AND(IFERROR(INDEX(Articles!$I$5:$I$304,MATCH(D714,Articles!$A$5:$A$304,0)),"Aucun")&lt;&gt;"Aucun",G714=""),"Lot manquant",IF(COUNTIF($N$2:$N$5000,N714)&gt;1,"Doublon ?","")))))</f>
        <v/>
      </c>
      <c r="N714" s="6" t="str">
        <f aca="false">IF(D714="","",B714&amp;"/"&amp;C714&amp;"/"&amp;D714&amp;"/"&amp;G714&amp;"/"&amp;H714&amp;"/"&amp;TEXT(A714,"0"))</f>
        <v>BS-2604-1545/Sortie/DT125//6/46121</v>
      </c>
    </row>
    <row r="715" customFormat="false" ht="15" hidden="false" customHeight="false" outlineLevel="0" collapsed="false">
      <c r="A715" s="37" t="n">
        <v>46121</v>
      </c>
      <c r="B715" s="38" t="s">
        <v>828</v>
      </c>
      <c r="C715" s="38" t="s">
        <v>113</v>
      </c>
      <c r="D715" s="38" t="s">
        <v>95</v>
      </c>
      <c r="E715" s="39" t="str">
        <f aca="false">IF(D715="","",IFERROR(INDEX(Articles!$B$5:$B$304,MATCH(D715,Articles!$A$5:$A$304,0)),"Référence inconnue"))</f>
        <v>Gants de manutention taille 9</v>
      </c>
      <c r="F715" s="38" t="s">
        <v>93</v>
      </c>
      <c r="G715" s="38"/>
      <c r="H715" s="38" t="n">
        <v>4</v>
      </c>
      <c r="I715" s="40" t="n">
        <f aca="false">IF(C715="","",IFERROR(INDEX(Listes!$B$3:$B$20,MATCH(C715,Listes!$A$3:$A$20,0)),""))</f>
        <v>-1</v>
      </c>
      <c r="J715" s="40" t="n">
        <f aca="false">IF(OR(H715="",I715=""),0,H715*I715)</f>
        <v>-4</v>
      </c>
      <c r="K715" s="38" t="s">
        <v>93</v>
      </c>
      <c r="L715" s="38" t="s">
        <v>114</v>
      </c>
      <c r="M715" s="41" t="str">
        <f aca="false">IF(D715="","",IF(E715="Référence inconnue","Référence inconnue",IF(I715="","Type inconnu",IF(AND(IFERROR(INDEX(Articles!$I$5:$I$304,MATCH(D715,Articles!$A$5:$A$304,0)),"Aucun")&lt;&gt;"Aucun",G715=""),"Lot manquant",IF(COUNTIF($N$2:$N$5000,N715)&gt;1,"Doublon ?","")))))</f>
        <v/>
      </c>
      <c r="N715" s="6" t="str">
        <f aca="false">IF(D715="","",B715&amp;"/"&amp;C715&amp;"/"&amp;D715&amp;"/"&amp;G715&amp;"/"&amp;H715&amp;"/"&amp;TEXT(A715,"0"))</f>
        <v>BS-2604-1546/Sortie/GA09//4/46121</v>
      </c>
    </row>
    <row r="716" customFormat="false" ht="15" hidden="false" customHeight="false" outlineLevel="0" collapsed="false">
      <c r="A716" s="37" t="n">
        <v>46121</v>
      </c>
      <c r="B716" s="38" t="s">
        <v>829</v>
      </c>
      <c r="C716" s="38" t="s">
        <v>113</v>
      </c>
      <c r="D716" s="38" t="s">
        <v>96</v>
      </c>
      <c r="E716" s="39" t="str">
        <f aca="false">IF(D716="","",IFERROR(INDEX(Articles!$B$5:$B$304,MATCH(D716,Articles!$A$5:$A$304,0)),"Référence inconnue"))</f>
        <v>Film étirable 500 mm</v>
      </c>
      <c r="F716" s="38" t="s">
        <v>93</v>
      </c>
      <c r="G716" s="38"/>
      <c r="H716" s="38" t="n">
        <v>3</v>
      </c>
      <c r="I716" s="40" t="n">
        <f aca="false">IF(C716="","",IFERROR(INDEX(Listes!$B$3:$B$20,MATCH(C716,Listes!$A$3:$A$20,0)),""))</f>
        <v>-1</v>
      </c>
      <c r="J716" s="40" t="n">
        <f aca="false">IF(OR(H716="",I716=""),0,H716*I716)</f>
        <v>-3</v>
      </c>
      <c r="K716" s="38" t="s">
        <v>93</v>
      </c>
      <c r="L716" s="38" t="s">
        <v>121</v>
      </c>
      <c r="M716" s="41" t="str">
        <f aca="false">IF(D716="","",IF(E716="Référence inconnue","Référence inconnue",IF(I716="","Type inconnu",IF(AND(IFERROR(INDEX(Articles!$I$5:$I$304,MATCH(D716,Articles!$A$5:$A$304,0)),"Aucun")&lt;&gt;"Aucun",G716=""),"Lot manquant",IF(COUNTIF($N$2:$N$5000,N716)&gt;1,"Doublon ?","")))))</f>
        <v/>
      </c>
      <c r="N716" s="6" t="str">
        <f aca="false">IF(D716="","",B716&amp;"/"&amp;C716&amp;"/"&amp;D716&amp;"/"&amp;G716&amp;"/"&amp;H716&amp;"/"&amp;TEXT(A716,"0"))</f>
        <v>BS-2604-1547/Sortie/FS500//3/46121</v>
      </c>
    </row>
    <row r="717" customFormat="false" ht="15" hidden="false" customHeight="false" outlineLevel="0" collapsed="false">
      <c r="A717" s="37" t="n">
        <v>46121</v>
      </c>
      <c r="B717" s="38" t="s">
        <v>830</v>
      </c>
      <c r="C717" s="38" t="s">
        <v>113</v>
      </c>
      <c r="D717" s="38" t="s">
        <v>97</v>
      </c>
      <c r="E717" s="39" t="str">
        <f aca="false">IF(D717="","",IFERROR(INDEX(Articles!$B$5:$B$304,MATCH(D717,Articles!$A$5:$A$304,0)),"Référence inconnue"))</f>
        <v>Vis H M8x30 (boîte de 100)</v>
      </c>
      <c r="F717" s="38" t="s">
        <v>93</v>
      </c>
      <c r="G717" s="38"/>
      <c r="H717" s="38" t="n">
        <v>4</v>
      </c>
      <c r="I717" s="40" t="n">
        <f aca="false">IF(C717="","",IFERROR(INDEX(Listes!$B$3:$B$20,MATCH(C717,Listes!$A$3:$A$20,0)),""))</f>
        <v>-1</v>
      </c>
      <c r="J717" s="40" t="n">
        <f aca="false">IF(OR(H717="",I717=""),0,H717*I717)</f>
        <v>-4</v>
      </c>
      <c r="K717" s="38" t="s">
        <v>93</v>
      </c>
      <c r="L717" s="38" t="s">
        <v>114</v>
      </c>
      <c r="M717" s="41" t="str">
        <f aca="false">IF(D717="","",IF(E717="Référence inconnue","Référence inconnue",IF(I717="","Type inconnu",IF(AND(IFERROR(INDEX(Articles!$I$5:$I$304,MATCH(D717,Articles!$A$5:$A$304,0)),"Aucun")&lt;&gt;"Aucun",G717=""),"Lot manquant",IF(COUNTIF($N$2:$N$5000,N717)&gt;1,"Doublon ?","")))))</f>
        <v/>
      </c>
      <c r="N717" s="6" t="str">
        <f aca="false">IF(D717="","",B717&amp;"/"&amp;C717&amp;"/"&amp;D717&amp;"/"&amp;G717&amp;"/"&amp;H717&amp;"/"&amp;TEXT(A717,"0"))</f>
        <v>BS-2604-1548/Sortie/BO830//4/46121</v>
      </c>
    </row>
    <row r="718" customFormat="false" ht="15" hidden="false" customHeight="false" outlineLevel="0" collapsed="false">
      <c r="A718" s="37" t="n">
        <v>46122</v>
      </c>
      <c r="B718" s="38" t="s">
        <v>831</v>
      </c>
      <c r="C718" s="38" t="s">
        <v>113</v>
      </c>
      <c r="D718" s="38" t="s">
        <v>95</v>
      </c>
      <c r="E718" s="39" t="str">
        <f aca="false">IF(D718="","",IFERROR(INDEX(Articles!$B$5:$B$304,MATCH(D718,Articles!$A$5:$A$304,0)),"Référence inconnue"))</f>
        <v>Gants de manutention taille 9</v>
      </c>
      <c r="F718" s="38" t="s">
        <v>93</v>
      </c>
      <c r="G718" s="38"/>
      <c r="H718" s="38" t="n">
        <v>6</v>
      </c>
      <c r="I718" s="40" t="n">
        <f aca="false">IF(C718="","",IFERROR(INDEX(Listes!$B$3:$B$20,MATCH(C718,Listes!$A$3:$A$20,0)),""))</f>
        <v>-1</v>
      </c>
      <c r="J718" s="40" t="n">
        <f aca="false">IF(OR(H718="",I718=""),0,H718*I718)</f>
        <v>-6</v>
      </c>
      <c r="K718" s="38" t="s">
        <v>93</v>
      </c>
      <c r="L718" s="38" t="s">
        <v>124</v>
      </c>
      <c r="M718" s="41" t="str">
        <f aca="false">IF(D718="","",IF(E718="Référence inconnue","Référence inconnue",IF(I718="","Type inconnu",IF(AND(IFERROR(INDEX(Articles!$I$5:$I$304,MATCH(D718,Articles!$A$5:$A$304,0)),"Aucun")&lt;&gt;"Aucun",G718=""),"Lot manquant",IF(COUNTIF($N$2:$N$5000,N718)&gt;1,"Doublon ?","")))))</f>
        <v/>
      </c>
      <c r="N718" s="6" t="str">
        <f aca="false">IF(D718="","",B718&amp;"/"&amp;C718&amp;"/"&amp;D718&amp;"/"&amp;G718&amp;"/"&amp;H718&amp;"/"&amp;TEXT(A718,"0"))</f>
        <v>BS-2604-1549/Sortie/GA09//6/46122</v>
      </c>
    </row>
    <row r="719" customFormat="false" ht="15" hidden="false" customHeight="false" outlineLevel="0" collapsed="false">
      <c r="A719" s="37" t="n">
        <v>46122</v>
      </c>
      <c r="B719" s="38" t="s">
        <v>832</v>
      </c>
      <c r="C719" s="38" t="s">
        <v>113</v>
      </c>
      <c r="D719" s="38" t="s">
        <v>96</v>
      </c>
      <c r="E719" s="39" t="str">
        <f aca="false">IF(D719="","",IFERROR(INDEX(Articles!$B$5:$B$304,MATCH(D719,Articles!$A$5:$A$304,0)),"Référence inconnue"))</f>
        <v>Film étirable 500 mm</v>
      </c>
      <c r="F719" s="38" t="s">
        <v>93</v>
      </c>
      <c r="G719" s="38"/>
      <c r="H719" s="38" t="n">
        <v>2</v>
      </c>
      <c r="I719" s="40" t="n">
        <f aca="false">IF(C719="","",IFERROR(INDEX(Listes!$B$3:$B$20,MATCH(C719,Listes!$A$3:$A$20,0)),""))</f>
        <v>-1</v>
      </c>
      <c r="J719" s="40" t="n">
        <f aca="false">IF(OR(H719="",I719=""),0,H719*I719)</f>
        <v>-2</v>
      </c>
      <c r="K719" s="38" t="s">
        <v>93</v>
      </c>
      <c r="L719" s="38" t="s">
        <v>121</v>
      </c>
      <c r="M719" s="41" t="str">
        <f aca="false">IF(D719="","",IF(E719="Référence inconnue","Référence inconnue",IF(I719="","Type inconnu",IF(AND(IFERROR(INDEX(Articles!$I$5:$I$304,MATCH(D719,Articles!$A$5:$A$304,0)),"Aucun")&lt;&gt;"Aucun",G719=""),"Lot manquant",IF(COUNTIF($N$2:$N$5000,N719)&gt;1,"Doublon ?","")))))</f>
        <v/>
      </c>
      <c r="N719" s="6" t="str">
        <f aca="false">IF(D719="","",B719&amp;"/"&amp;C719&amp;"/"&amp;D719&amp;"/"&amp;G719&amp;"/"&amp;H719&amp;"/"&amp;TEXT(A719,"0"))</f>
        <v>BS-2604-1550/Sortie/FS500//2/46122</v>
      </c>
    </row>
    <row r="720" customFormat="false" ht="15" hidden="false" customHeight="false" outlineLevel="0" collapsed="false">
      <c r="A720" s="37" t="n">
        <v>46122</v>
      </c>
      <c r="B720" s="38" t="s">
        <v>833</v>
      </c>
      <c r="C720" s="38" t="s">
        <v>113</v>
      </c>
      <c r="D720" s="38" t="s">
        <v>97</v>
      </c>
      <c r="E720" s="39" t="str">
        <f aca="false">IF(D720="","",IFERROR(INDEX(Articles!$B$5:$B$304,MATCH(D720,Articles!$A$5:$A$304,0)),"Référence inconnue"))</f>
        <v>Vis H M8x30 (boîte de 100)</v>
      </c>
      <c r="F720" s="38" t="s">
        <v>93</v>
      </c>
      <c r="G720" s="38"/>
      <c r="H720" s="38" t="n">
        <v>2</v>
      </c>
      <c r="I720" s="40" t="n">
        <f aca="false">IF(C720="","",IFERROR(INDEX(Listes!$B$3:$B$20,MATCH(C720,Listes!$A$3:$A$20,0)),""))</f>
        <v>-1</v>
      </c>
      <c r="J720" s="40" t="n">
        <f aca="false">IF(OR(H720="",I720=""),0,H720*I720)</f>
        <v>-2</v>
      </c>
      <c r="K720" s="38" t="s">
        <v>93</v>
      </c>
      <c r="L720" s="38" t="s">
        <v>114</v>
      </c>
      <c r="M720" s="41" t="str">
        <f aca="false">IF(D720="","",IF(E720="Référence inconnue","Référence inconnue",IF(I720="","Type inconnu",IF(AND(IFERROR(INDEX(Articles!$I$5:$I$304,MATCH(D720,Articles!$A$5:$A$304,0)),"Aucun")&lt;&gt;"Aucun",G720=""),"Lot manquant",IF(COUNTIF($N$2:$N$5000,N720)&gt;1,"Doublon ?","")))))</f>
        <v/>
      </c>
      <c r="N720" s="6" t="str">
        <f aca="false">IF(D720="","",B720&amp;"/"&amp;C720&amp;"/"&amp;D720&amp;"/"&amp;G720&amp;"/"&amp;H720&amp;"/"&amp;TEXT(A720,"0"))</f>
        <v>BS-2604-1551/Sortie/BO830//2/46122</v>
      </c>
    </row>
    <row r="721" customFormat="false" ht="15" hidden="false" customHeight="false" outlineLevel="0" collapsed="false">
      <c r="A721" s="37" t="n">
        <v>46125</v>
      </c>
      <c r="B721" s="38" t="s">
        <v>834</v>
      </c>
      <c r="C721" s="38" t="s">
        <v>113</v>
      </c>
      <c r="D721" s="38" t="s">
        <v>92</v>
      </c>
      <c r="E721" s="39" t="str">
        <f aca="false">IF(D721="","",IFERROR(INDEX(Articles!$B$5:$B$304,MATCH(D721,Articles!$A$5:$A$304,0)),"Référence inconnue"))</f>
        <v>Disque à tronçonner Ø125 mm</v>
      </c>
      <c r="F721" s="38" t="s">
        <v>111</v>
      </c>
      <c r="G721" s="38"/>
      <c r="H721" s="38" t="n">
        <v>3</v>
      </c>
      <c r="I721" s="40" t="n">
        <f aca="false">IF(C721="","",IFERROR(INDEX(Listes!$B$3:$B$20,MATCH(C721,Listes!$A$3:$A$20,0)),""))</f>
        <v>-1</v>
      </c>
      <c r="J721" s="40" t="n">
        <f aca="false">IF(OR(H721="",I721=""),0,H721*I721)</f>
        <v>-3</v>
      </c>
      <c r="K721" s="38" t="s">
        <v>111</v>
      </c>
      <c r="L721" s="38" t="s">
        <v>114</v>
      </c>
      <c r="M721" s="41" t="str">
        <f aca="false">IF(D721="","",IF(E721="Référence inconnue","Référence inconnue",IF(I721="","Type inconnu",IF(AND(IFERROR(INDEX(Articles!$I$5:$I$304,MATCH(D721,Articles!$A$5:$A$304,0)),"Aucun")&lt;&gt;"Aucun",G721=""),"Lot manquant",IF(COUNTIF($N$2:$N$5000,N721)&gt;1,"Doublon ?","")))))</f>
        <v/>
      </c>
      <c r="N721" s="6" t="str">
        <f aca="false">IF(D721="","",B721&amp;"/"&amp;C721&amp;"/"&amp;D721&amp;"/"&amp;G721&amp;"/"&amp;H721&amp;"/"&amp;TEXT(A721,"0"))</f>
        <v>BS-2604-1552/Sortie/DT125//3/46125</v>
      </c>
    </row>
    <row r="722" customFormat="false" ht="15" hidden="false" customHeight="false" outlineLevel="0" collapsed="false">
      <c r="A722" s="37" t="n">
        <v>46125</v>
      </c>
      <c r="B722" s="38" t="s">
        <v>835</v>
      </c>
      <c r="C722" s="38" t="s">
        <v>113</v>
      </c>
      <c r="D722" s="38" t="s">
        <v>92</v>
      </c>
      <c r="E722" s="39" t="str">
        <f aca="false">IF(D722="","",IFERROR(INDEX(Articles!$B$5:$B$304,MATCH(D722,Articles!$A$5:$A$304,0)),"Référence inconnue"))</f>
        <v>Disque à tronçonner Ø125 mm</v>
      </c>
      <c r="F722" s="38" t="s">
        <v>111</v>
      </c>
      <c r="G722" s="38"/>
      <c r="H722" s="38" t="n">
        <v>6</v>
      </c>
      <c r="I722" s="40" t="n">
        <f aca="false">IF(C722="","",IFERROR(INDEX(Listes!$B$3:$B$20,MATCH(C722,Listes!$A$3:$A$20,0)),""))</f>
        <v>-1</v>
      </c>
      <c r="J722" s="40" t="n">
        <f aca="false">IF(OR(H722="",I722=""),0,H722*I722)</f>
        <v>-6</v>
      </c>
      <c r="K722" s="38" t="s">
        <v>111</v>
      </c>
      <c r="L722" s="38" t="s">
        <v>114</v>
      </c>
      <c r="M722" s="41" t="str">
        <f aca="false">IF(D722="","",IF(E722="Référence inconnue","Référence inconnue",IF(I722="","Type inconnu",IF(AND(IFERROR(INDEX(Articles!$I$5:$I$304,MATCH(D722,Articles!$A$5:$A$304,0)),"Aucun")&lt;&gt;"Aucun",G722=""),"Lot manquant",IF(COUNTIF($N$2:$N$5000,N722)&gt;1,"Doublon ?","")))))</f>
        <v/>
      </c>
      <c r="N722" s="6" t="str">
        <f aca="false">IF(D722="","",B722&amp;"/"&amp;C722&amp;"/"&amp;D722&amp;"/"&amp;G722&amp;"/"&amp;H722&amp;"/"&amp;TEXT(A722,"0"))</f>
        <v>BS-2604-1553/Sortie/DT125//6/46125</v>
      </c>
    </row>
    <row r="723" customFormat="false" ht="15" hidden="false" customHeight="false" outlineLevel="0" collapsed="false">
      <c r="A723" s="37" t="n">
        <v>46125</v>
      </c>
      <c r="B723" s="38" t="s">
        <v>836</v>
      </c>
      <c r="C723" s="38" t="s">
        <v>113</v>
      </c>
      <c r="D723" s="38" t="s">
        <v>95</v>
      </c>
      <c r="E723" s="39" t="str">
        <f aca="false">IF(D723="","",IFERROR(INDEX(Articles!$B$5:$B$304,MATCH(D723,Articles!$A$5:$A$304,0)),"Référence inconnue"))</f>
        <v>Gants de manutention taille 9</v>
      </c>
      <c r="F723" s="38" t="s">
        <v>93</v>
      </c>
      <c r="G723" s="38"/>
      <c r="H723" s="38" t="n">
        <v>10</v>
      </c>
      <c r="I723" s="40" t="n">
        <f aca="false">IF(C723="","",IFERROR(INDEX(Listes!$B$3:$B$20,MATCH(C723,Listes!$A$3:$A$20,0)),""))</f>
        <v>-1</v>
      </c>
      <c r="J723" s="40" t="n">
        <f aca="false">IF(OR(H723="",I723=""),0,H723*I723)</f>
        <v>-10</v>
      </c>
      <c r="K723" s="38" t="s">
        <v>93</v>
      </c>
      <c r="L723" s="38" t="s">
        <v>124</v>
      </c>
      <c r="M723" s="41" t="str">
        <f aca="false">IF(D723="","",IF(E723="Référence inconnue","Référence inconnue",IF(I723="","Type inconnu",IF(AND(IFERROR(INDEX(Articles!$I$5:$I$304,MATCH(D723,Articles!$A$5:$A$304,0)),"Aucun")&lt;&gt;"Aucun",G723=""),"Lot manquant",IF(COUNTIF($N$2:$N$5000,N723)&gt;1,"Doublon ?","")))))</f>
        <v/>
      </c>
      <c r="N723" s="6" t="str">
        <f aca="false">IF(D723="","",B723&amp;"/"&amp;C723&amp;"/"&amp;D723&amp;"/"&amp;G723&amp;"/"&amp;H723&amp;"/"&amp;TEXT(A723,"0"))</f>
        <v>BS-2604-1554/Sortie/GA09//10/46125</v>
      </c>
    </row>
    <row r="724" customFormat="false" ht="15" hidden="false" customHeight="false" outlineLevel="0" collapsed="false">
      <c r="A724" s="37" t="n">
        <v>46125</v>
      </c>
      <c r="B724" s="38" t="s">
        <v>837</v>
      </c>
      <c r="C724" s="38" t="s">
        <v>113</v>
      </c>
      <c r="D724" s="38" t="s">
        <v>96</v>
      </c>
      <c r="E724" s="39" t="str">
        <f aca="false">IF(D724="","",IFERROR(INDEX(Articles!$B$5:$B$304,MATCH(D724,Articles!$A$5:$A$304,0)),"Référence inconnue"))</f>
        <v>Film étirable 500 mm</v>
      </c>
      <c r="F724" s="38" t="s">
        <v>93</v>
      </c>
      <c r="G724" s="38"/>
      <c r="H724" s="38" t="n">
        <v>4</v>
      </c>
      <c r="I724" s="40" t="n">
        <f aca="false">IF(C724="","",IFERROR(INDEX(Listes!$B$3:$B$20,MATCH(C724,Listes!$A$3:$A$20,0)),""))</f>
        <v>-1</v>
      </c>
      <c r="J724" s="40" t="n">
        <f aca="false">IF(OR(H724="",I724=""),0,H724*I724)</f>
        <v>-4</v>
      </c>
      <c r="K724" s="38" t="s">
        <v>93</v>
      </c>
      <c r="L724" s="38" t="s">
        <v>121</v>
      </c>
      <c r="M724" s="41" t="str">
        <f aca="false">IF(D724="","",IF(E724="Référence inconnue","Référence inconnue",IF(I724="","Type inconnu",IF(AND(IFERROR(INDEX(Articles!$I$5:$I$304,MATCH(D724,Articles!$A$5:$A$304,0)),"Aucun")&lt;&gt;"Aucun",G724=""),"Lot manquant",IF(COUNTIF($N$2:$N$5000,N724)&gt;1,"Doublon ?","")))))</f>
        <v/>
      </c>
      <c r="N724" s="6" t="str">
        <f aca="false">IF(D724="","",B724&amp;"/"&amp;C724&amp;"/"&amp;D724&amp;"/"&amp;G724&amp;"/"&amp;H724&amp;"/"&amp;TEXT(A724,"0"))</f>
        <v>BS-2604-1555/Sortie/FS500//4/46125</v>
      </c>
    </row>
    <row r="725" customFormat="false" ht="15" hidden="false" customHeight="false" outlineLevel="0" collapsed="false">
      <c r="A725" s="37" t="n">
        <v>46126</v>
      </c>
      <c r="B725" s="38" t="s">
        <v>838</v>
      </c>
      <c r="C725" s="38" t="s">
        <v>140</v>
      </c>
      <c r="D725" s="38" t="s">
        <v>97</v>
      </c>
      <c r="E725" s="39" t="str">
        <f aca="false">IF(D725="","",IFERROR(INDEX(Articles!$B$5:$B$304,MATCH(D725,Articles!$A$5:$A$304,0)),"Référence inconnue"))</f>
        <v>Vis H M8x30 (boîte de 100)</v>
      </c>
      <c r="F725" s="38" t="s">
        <v>93</v>
      </c>
      <c r="G725" s="38"/>
      <c r="H725" s="38" t="n">
        <v>30</v>
      </c>
      <c r="I725" s="40" t="n">
        <f aca="false">IF(C725="","",IFERROR(INDEX(Listes!$B$3:$B$20,MATCH(C725,Listes!$A$3:$A$20,0)),""))</f>
        <v>1</v>
      </c>
      <c r="J725" s="40" t="n">
        <f aca="false">IF(OR(H725="",I725=""),0,H725*I725)</f>
        <v>30</v>
      </c>
      <c r="K725" s="38" t="s">
        <v>93</v>
      </c>
      <c r="L725" s="38" t="s">
        <v>839</v>
      </c>
      <c r="M725" s="41" t="str">
        <f aca="false">IF(D725="","",IF(E725="Référence inconnue","Référence inconnue",IF(I725="","Type inconnu",IF(AND(IFERROR(INDEX(Articles!$I$5:$I$304,MATCH(D725,Articles!$A$5:$A$304,0)),"Aucun")&lt;&gt;"Aucun",G725=""),"Lot manquant",IF(COUNTIF($N$2:$N$5000,N725)&gt;1,"Doublon ?","")))))</f>
        <v/>
      </c>
      <c r="N725" s="6" t="str">
        <f aca="false">IF(D725="","",B725&amp;"/"&amp;C725&amp;"/"&amp;D725&amp;"/"&amp;G725&amp;"/"&amp;H725&amp;"/"&amp;TEXT(A725,"0"))</f>
        <v>BR-2604-050/Réception/BO830//30/46126</v>
      </c>
    </row>
    <row r="726" customFormat="false" ht="15" hidden="false" customHeight="false" outlineLevel="0" collapsed="false">
      <c r="A726" s="37" t="n">
        <v>46126</v>
      </c>
      <c r="B726" s="38" t="s">
        <v>840</v>
      </c>
      <c r="C726" s="38" t="s">
        <v>107</v>
      </c>
      <c r="D726" s="38" t="s">
        <v>92</v>
      </c>
      <c r="E726" s="39" t="str">
        <f aca="false">IF(D726="","",IFERROR(INDEX(Articles!$B$5:$B$304,MATCH(D726,Articles!$A$5:$A$304,0)),"Référence inconnue"))</f>
        <v>Disque à tronçonner Ø125 mm</v>
      </c>
      <c r="F726" s="38" t="s">
        <v>93</v>
      </c>
      <c r="G726" s="38"/>
      <c r="H726" s="38" t="n">
        <v>20</v>
      </c>
      <c r="I726" s="40" t="n">
        <f aca="false">IF(C726="","",IFERROR(INDEX(Listes!$B$3:$B$20,MATCH(C726,Listes!$A$3:$A$20,0)),""))</f>
        <v>-1</v>
      </c>
      <c r="J726" s="40" t="n">
        <f aca="false">IF(OR(H726="",I726=""),0,H726*I726)</f>
        <v>-20</v>
      </c>
      <c r="K726" s="38" t="s">
        <v>93</v>
      </c>
      <c r="L726" s="38" t="s">
        <v>108</v>
      </c>
      <c r="M726" s="41" t="str">
        <f aca="false">IF(D726="","",IF(E726="Référence inconnue","Référence inconnue",IF(I726="","Type inconnu",IF(AND(IFERROR(INDEX(Articles!$I$5:$I$304,MATCH(D726,Articles!$A$5:$A$304,0)),"Aucun")&lt;&gt;"Aucun",G726=""),"Lot manquant",IF(COUNTIF($N$2:$N$5000,N726)&gt;1,"Doublon ?","")))))</f>
        <v/>
      </c>
      <c r="N726" s="6" t="str">
        <f aca="false">IF(D726="","",B726&amp;"/"&amp;C726&amp;"/"&amp;D726&amp;"/"&amp;G726&amp;"/"&amp;H726&amp;"/"&amp;TEXT(A726,"0"))</f>
        <v>TR-2604-053/Transfert sortant/DT125//20/46126</v>
      </c>
    </row>
    <row r="727" customFormat="false" ht="15" hidden="false" customHeight="false" outlineLevel="0" collapsed="false">
      <c r="A727" s="37" t="n">
        <v>46126</v>
      </c>
      <c r="B727" s="38" t="s">
        <v>840</v>
      </c>
      <c r="C727" s="38" t="s">
        <v>110</v>
      </c>
      <c r="D727" s="38" t="s">
        <v>92</v>
      </c>
      <c r="E727" s="39" t="str">
        <f aca="false">IF(D727="","",IFERROR(INDEX(Articles!$B$5:$B$304,MATCH(D727,Articles!$A$5:$A$304,0)),"Référence inconnue"))</f>
        <v>Disque à tronçonner Ø125 mm</v>
      </c>
      <c r="F727" s="38" t="s">
        <v>111</v>
      </c>
      <c r="G727" s="38"/>
      <c r="H727" s="38" t="n">
        <v>20</v>
      </c>
      <c r="I727" s="40" t="n">
        <f aca="false">IF(C727="","",IFERROR(INDEX(Listes!$B$3:$B$20,MATCH(C727,Listes!$A$3:$A$20,0)),""))</f>
        <v>1</v>
      </c>
      <c r="J727" s="40" t="n">
        <f aca="false">IF(OR(H727="",I727=""),0,H727*I727)</f>
        <v>20</v>
      </c>
      <c r="K727" s="38" t="s">
        <v>93</v>
      </c>
      <c r="L727" s="38" t="s">
        <v>108</v>
      </c>
      <c r="M727" s="41" t="str">
        <f aca="false">IF(D727="","",IF(E727="Référence inconnue","Référence inconnue",IF(I727="","Type inconnu",IF(AND(IFERROR(INDEX(Articles!$I$5:$I$304,MATCH(D727,Articles!$A$5:$A$304,0)),"Aucun")&lt;&gt;"Aucun",G727=""),"Lot manquant",IF(COUNTIF($N$2:$N$5000,N727)&gt;1,"Doublon ?","")))))</f>
        <v/>
      </c>
      <c r="N727" s="6" t="str">
        <f aca="false">IF(D727="","",B727&amp;"/"&amp;C727&amp;"/"&amp;D727&amp;"/"&amp;G727&amp;"/"&amp;H727&amp;"/"&amp;TEXT(A727,"0"))</f>
        <v>TR-2604-053/Transfert entrant/DT125//20/46126</v>
      </c>
    </row>
    <row r="728" customFormat="false" ht="15" hidden="false" customHeight="false" outlineLevel="0" collapsed="false">
      <c r="A728" s="37" t="n">
        <v>46126</v>
      </c>
      <c r="B728" s="38" t="s">
        <v>841</v>
      </c>
      <c r="C728" s="38" t="s">
        <v>113</v>
      </c>
      <c r="D728" s="38" t="s">
        <v>92</v>
      </c>
      <c r="E728" s="39" t="str">
        <f aca="false">IF(D728="","",IFERROR(INDEX(Articles!$B$5:$B$304,MATCH(D728,Articles!$A$5:$A$304,0)),"Référence inconnue"))</f>
        <v>Disque à tronçonner Ø125 mm</v>
      </c>
      <c r="F728" s="38" t="s">
        <v>111</v>
      </c>
      <c r="G728" s="38"/>
      <c r="H728" s="38" t="n">
        <v>7</v>
      </c>
      <c r="I728" s="40" t="n">
        <f aca="false">IF(C728="","",IFERROR(INDEX(Listes!$B$3:$B$20,MATCH(C728,Listes!$A$3:$A$20,0)),""))</f>
        <v>-1</v>
      </c>
      <c r="J728" s="40" t="n">
        <f aca="false">IF(OR(H728="",I728=""),0,H728*I728)</f>
        <v>-7</v>
      </c>
      <c r="K728" s="38" t="s">
        <v>111</v>
      </c>
      <c r="L728" s="38" t="s">
        <v>114</v>
      </c>
      <c r="M728" s="41" t="str">
        <f aca="false">IF(D728="","",IF(E728="Référence inconnue","Référence inconnue",IF(I728="","Type inconnu",IF(AND(IFERROR(INDEX(Articles!$I$5:$I$304,MATCH(D728,Articles!$A$5:$A$304,0)),"Aucun")&lt;&gt;"Aucun",G728=""),"Lot manquant",IF(COUNTIF($N$2:$N$5000,N728)&gt;1,"Doublon ?","")))))</f>
        <v/>
      </c>
      <c r="N728" s="6" t="str">
        <f aca="false">IF(D728="","",B728&amp;"/"&amp;C728&amp;"/"&amp;D728&amp;"/"&amp;G728&amp;"/"&amp;H728&amp;"/"&amp;TEXT(A728,"0"))</f>
        <v>BS-2604-1556/Sortie/DT125//7/46126</v>
      </c>
    </row>
    <row r="729" customFormat="false" ht="15" hidden="false" customHeight="false" outlineLevel="0" collapsed="false">
      <c r="A729" s="37" t="n">
        <v>46126</v>
      </c>
      <c r="B729" s="38" t="s">
        <v>842</v>
      </c>
      <c r="C729" s="38" t="s">
        <v>113</v>
      </c>
      <c r="D729" s="38" t="s">
        <v>92</v>
      </c>
      <c r="E729" s="39" t="str">
        <f aca="false">IF(D729="","",IFERROR(INDEX(Articles!$B$5:$B$304,MATCH(D729,Articles!$A$5:$A$304,0)),"Référence inconnue"))</f>
        <v>Disque à tronçonner Ø125 mm</v>
      </c>
      <c r="F729" s="38" t="s">
        <v>111</v>
      </c>
      <c r="G729" s="38"/>
      <c r="H729" s="38" t="n">
        <v>12</v>
      </c>
      <c r="I729" s="40" t="n">
        <f aca="false">IF(C729="","",IFERROR(INDEX(Listes!$B$3:$B$20,MATCH(C729,Listes!$A$3:$A$20,0)),""))</f>
        <v>-1</v>
      </c>
      <c r="J729" s="40" t="n">
        <f aca="false">IF(OR(H729="",I729=""),0,H729*I729)</f>
        <v>-12</v>
      </c>
      <c r="K729" s="38" t="s">
        <v>111</v>
      </c>
      <c r="L729" s="38" t="s">
        <v>114</v>
      </c>
      <c r="M729" s="41" t="str">
        <f aca="false">IF(D729="","",IF(E729="Référence inconnue","Référence inconnue",IF(I729="","Type inconnu",IF(AND(IFERROR(INDEX(Articles!$I$5:$I$304,MATCH(D729,Articles!$A$5:$A$304,0)),"Aucun")&lt;&gt;"Aucun",G729=""),"Lot manquant",IF(COUNTIF($N$2:$N$5000,N729)&gt;1,"Doublon ?","")))))</f>
        <v/>
      </c>
      <c r="N729" s="6" t="str">
        <f aca="false">IF(D729="","",B729&amp;"/"&amp;C729&amp;"/"&amp;D729&amp;"/"&amp;G729&amp;"/"&amp;H729&amp;"/"&amp;TEXT(A729,"0"))</f>
        <v>BS-2604-1557/Sortie/DT125//12/46126</v>
      </c>
    </row>
    <row r="730" customFormat="false" ht="15" hidden="false" customHeight="false" outlineLevel="0" collapsed="false">
      <c r="A730" s="37" t="n">
        <v>46126</v>
      </c>
      <c r="B730" s="38" t="s">
        <v>843</v>
      </c>
      <c r="C730" s="38" t="s">
        <v>113</v>
      </c>
      <c r="D730" s="38" t="s">
        <v>92</v>
      </c>
      <c r="E730" s="39" t="str">
        <f aca="false">IF(D730="","",IFERROR(INDEX(Articles!$B$5:$B$304,MATCH(D730,Articles!$A$5:$A$304,0)),"Référence inconnue"))</f>
        <v>Disque à tronçonner Ø125 mm</v>
      </c>
      <c r="F730" s="38" t="s">
        <v>111</v>
      </c>
      <c r="G730" s="38"/>
      <c r="H730" s="38" t="n">
        <v>6</v>
      </c>
      <c r="I730" s="40" t="n">
        <f aca="false">IF(C730="","",IFERROR(INDEX(Listes!$B$3:$B$20,MATCH(C730,Listes!$A$3:$A$20,0)),""))</f>
        <v>-1</v>
      </c>
      <c r="J730" s="40" t="n">
        <f aca="false">IF(OR(H730="",I730=""),0,H730*I730)</f>
        <v>-6</v>
      </c>
      <c r="K730" s="38" t="s">
        <v>111</v>
      </c>
      <c r="L730" s="38" t="s">
        <v>114</v>
      </c>
      <c r="M730" s="41" t="str">
        <f aca="false">IF(D730="","",IF(E730="Référence inconnue","Référence inconnue",IF(I730="","Type inconnu",IF(AND(IFERROR(INDEX(Articles!$I$5:$I$304,MATCH(D730,Articles!$A$5:$A$304,0)),"Aucun")&lt;&gt;"Aucun",G730=""),"Lot manquant",IF(COUNTIF($N$2:$N$5000,N730)&gt;1,"Doublon ?","")))))</f>
        <v/>
      </c>
      <c r="N730" s="6" t="str">
        <f aca="false">IF(D730="","",B730&amp;"/"&amp;C730&amp;"/"&amp;D730&amp;"/"&amp;G730&amp;"/"&amp;H730&amp;"/"&amp;TEXT(A730,"0"))</f>
        <v>BS-2604-1558/Sortie/DT125//6/46126</v>
      </c>
    </row>
    <row r="731" customFormat="false" ht="15" hidden="false" customHeight="false" outlineLevel="0" collapsed="false">
      <c r="A731" s="37" t="n">
        <v>46126</v>
      </c>
      <c r="B731" s="38" t="s">
        <v>844</v>
      </c>
      <c r="C731" s="38" t="s">
        <v>113</v>
      </c>
      <c r="D731" s="38" t="s">
        <v>95</v>
      </c>
      <c r="E731" s="39" t="str">
        <f aca="false">IF(D731="","",IFERROR(INDEX(Articles!$B$5:$B$304,MATCH(D731,Articles!$A$5:$A$304,0)),"Référence inconnue"))</f>
        <v>Gants de manutention taille 9</v>
      </c>
      <c r="F731" s="38" t="s">
        <v>93</v>
      </c>
      <c r="G731" s="38"/>
      <c r="H731" s="38" t="n">
        <v>4</v>
      </c>
      <c r="I731" s="40" t="n">
        <f aca="false">IF(C731="","",IFERROR(INDEX(Listes!$B$3:$B$20,MATCH(C731,Listes!$A$3:$A$20,0)),""))</f>
        <v>-1</v>
      </c>
      <c r="J731" s="40" t="n">
        <f aca="false">IF(OR(H731="",I731=""),0,H731*I731)</f>
        <v>-4</v>
      </c>
      <c r="K731" s="38" t="s">
        <v>93</v>
      </c>
      <c r="L731" s="38" t="s">
        <v>124</v>
      </c>
      <c r="M731" s="41" t="str">
        <f aca="false">IF(D731="","",IF(E731="Référence inconnue","Référence inconnue",IF(I731="","Type inconnu",IF(AND(IFERROR(INDEX(Articles!$I$5:$I$304,MATCH(D731,Articles!$A$5:$A$304,0)),"Aucun")&lt;&gt;"Aucun",G731=""),"Lot manquant",IF(COUNTIF($N$2:$N$5000,N731)&gt;1,"Doublon ?","")))))</f>
        <v/>
      </c>
      <c r="N731" s="6" t="str">
        <f aca="false">IF(D731="","",B731&amp;"/"&amp;C731&amp;"/"&amp;D731&amp;"/"&amp;G731&amp;"/"&amp;H731&amp;"/"&amp;TEXT(A731,"0"))</f>
        <v>BS-2604-1559/Sortie/GA09//4/46126</v>
      </c>
    </row>
    <row r="732" customFormat="false" ht="15" hidden="false" customHeight="false" outlineLevel="0" collapsed="false">
      <c r="A732" s="37" t="n">
        <v>46126</v>
      </c>
      <c r="B732" s="38" t="s">
        <v>845</v>
      </c>
      <c r="C732" s="38" t="s">
        <v>113</v>
      </c>
      <c r="D732" s="38" t="s">
        <v>96</v>
      </c>
      <c r="E732" s="39" t="str">
        <f aca="false">IF(D732="","",IFERROR(INDEX(Articles!$B$5:$B$304,MATCH(D732,Articles!$A$5:$A$304,0)),"Référence inconnue"))</f>
        <v>Film étirable 500 mm</v>
      </c>
      <c r="F732" s="38" t="s">
        <v>93</v>
      </c>
      <c r="G732" s="38"/>
      <c r="H732" s="38" t="n">
        <v>1</v>
      </c>
      <c r="I732" s="40" t="n">
        <f aca="false">IF(C732="","",IFERROR(INDEX(Listes!$B$3:$B$20,MATCH(C732,Listes!$A$3:$A$20,0)),""))</f>
        <v>-1</v>
      </c>
      <c r="J732" s="40" t="n">
        <f aca="false">IF(OR(H732="",I732=""),0,H732*I732)</f>
        <v>-1</v>
      </c>
      <c r="K732" s="38" t="s">
        <v>93</v>
      </c>
      <c r="L732" s="38" t="s">
        <v>121</v>
      </c>
      <c r="M732" s="41" t="str">
        <f aca="false">IF(D732="","",IF(E732="Référence inconnue","Référence inconnue",IF(I732="","Type inconnu",IF(AND(IFERROR(INDEX(Articles!$I$5:$I$304,MATCH(D732,Articles!$A$5:$A$304,0)),"Aucun")&lt;&gt;"Aucun",G732=""),"Lot manquant",IF(COUNTIF($N$2:$N$5000,N732)&gt;1,"Doublon ?","")))))</f>
        <v/>
      </c>
      <c r="N732" s="6" t="str">
        <f aca="false">IF(D732="","",B732&amp;"/"&amp;C732&amp;"/"&amp;D732&amp;"/"&amp;G732&amp;"/"&amp;H732&amp;"/"&amp;TEXT(A732,"0"))</f>
        <v>BS-2604-1560/Sortie/FS500//1/46126</v>
      </c>
    </row>
    <row r="733" customFormat="false" ht="15" hidden="false" customHeight="false" outlineLevel="0" collapsed="false">
      <c r="A733" s="37" t="n">
        <v>46126</v>
      </c>
      <c r="B733" s="38" t="s">
        <v>846</v>
      </c>
      <c r="C733" s="38" t="s">
        <v>113</v>
      </c>
      <c r="D733" s="38" t="s">
        <v>102</v>
      </c>
      <c r="E733" s="39" t="str">
        <f aca="false">IF(D733="","",IFERROR(INDEX(Articles!$B$5:$B$304,MATCH(D733,Articles!$A$5:$A$304,0)),"Référence inconnue"))</f>
        <v>Huile hydraulique HVLP 46 (bidon 20 L)</v>
      </c>
      <c r="F733" s="38" t="s">
        <v>93</v>
      </c>
      <c r="G733" s="38" t="s">
        <v>787</v>
      </c>
      <c r="H733" s="38" t="n">
        <v>1</v>
      </c>
      <c r="I733" s="40" t="n">
        <f aca="false">IF(C733="","",IFERROR(INDEX(Listes!$B$3:$B$20,MATCH(C733,Listes!$A$3:$A$20,0)),""))</f>
        <v>-1</v>
      </c>
      <c r="J733" s="40" t="n">
        <f aca="false">IF(OR(H733="",I733=""),0,H733*I733)</f>
        <v>-1</v>
      </c>
      <c r="K733" s="38" t="s">
        <v>93</v>
      </c>
      <c r="L733" s="38" t="s">
        <v>124</v>
      </c>
      <c r="M733" s="41" t="str">
        <f aca="false">IF(D733="","",IF(E733="Référence inconnue","Référence inconnue",IF(I733="","Type inconnu",IF(AND(IFERROR(INDEX(Articles!$I$5:$I$304,MATCH(D733,Articles!$A$5:$A$304,0)),"Aucun")&lt;&gt;"Aucun",G733=""),"Lot manquant",IF(COUNTIF($N$2:$N$5000,N733)&gt;1,"Doublon ?","")))))</f>
        <v/>
      </c>
      <c r="N733" s="6" t="str">
        <f aca="false">IF(D733="","",B733&amp;"/"&amp;C733&amp;"/"&amp;D733&amp;"/"&amp;G733&amp;"/"&amp;H733&amp;"/"&amp;TEXT(A733,"0"))</f>
        <v>BS-2604-1561/Sortie/HV46/HV-2604-09/1/46126</v>
      </c>
    </row>
    <row r="734" customFormat="false" ht="15" hidden="false" customHeight="false" outlineLevel="0" collapsed="false">
      <c r="A734" s="37" t="n">
        <v>46126</v>
      </c>
      <c r="B734" s="38" t="s">
        <v>847</v>
      </c>
      <c r="C734" s="38" t="s">
        <v>113</v>
      </c>
      <c r="D734" s="38" t="s">
        <v>105</v>
      </c>
      <c r="E734" s="39" t="str">
        <f aca="false">IF(D734="","",IFERROR(INDEX(Articles!$B$5:$B$304,MATCH(D734,Articles!$A$5:$A$304,0)),"Référence inconnue"))</f>
        <v>Élingue textile 2 t, 2 m</v>
      </c>
      <c r="F734" s="38" t="s">
        <v>93</v>
      </c>
      <c r="G734" s="38"/>
      <c r="H734" s="38" t="n">
        <v>2</v>
      </c>
      <c r="I734" s="40" t="n">
        <f aca="false">IF(C734="","",IFERROR(INDEX(Listes!$B$3:$B$20,MATCH(C734,Listes!$A$3:$A$20,0)),""))</f>
        <v>-1</v>
      </c>
      <c r="J734" s="40" t="n">
        <f aca="false">IF(OR(H734="",I734=""),0,H734*I734)</f>
        <v>-2</v>
      </c>
      <c r="K734" s="38" t="s">
        <v>93</v>
      </c>
      <c r="L734" s="38" t="s">
        <v>124</v>
      </c>
      <c r="M734" s="41" t="str">
        <f aca="false">IF(D734="","",IF(E734="Référence inconnue","Référence inconnue",IF(I734="","Type inconnu",IF(AND(IFERROR(INDEX(Articles!$I$5:$I$304,MATCH(D734,Articles!$A$5:$A$304,0)),"Aucun")&lt;&gt;"Aucun",G734=""),"Lot manquant",IF(COUNTIF($N$2:$N$5000,N734)&gt;1,"Doublon ?","")))))</f>
        <v/>
      </c>
      <c r="N734" s="6" t="str">
        <f aca="false">IF(D734="","",B734&amp;"/"&amp;C734&amp;"/"&amp;D734&amp;"/"&amp;G734&amp;"/"&amp;H734&amp;"/"&amp;TEXT(A734,"0"))</f>
        <v>BS-2604-1562/Sortie/EL2T//2/46126</v>
      </c>
    </row>
    <row r="735" customFormat="false" ht="15" hidden="false" customHeight="false" outlineLevel="0" collapsed="false">
      <c r="A735" s="37" t="n">
        <v>46127</v>
      </c>
      <c r="B735" s="38" t="s">
        <v>848</v>
      </c>
      <c r="C735" s="38" t="s">
        <v>113</v>
      </c>
      <c r="D735" s="38" t="s">
        <v>92</v>
      </c>
      <c r="E735" s="39" t="str">
        <f aca="false">IF(D735="","",IFERROR(INDEX(Articles!$B$5:$B$304,MATCH(D735,Articles!$A$5:$A$304,0)),"Référence inconnue"))</f>
        <v>Disque à tronçonner Ø125 mm</v>
      </c>
      <c r="F735" s="38" t="s">
        <v>111</v>
      </c>
      <c r="G735" s="38"/>
      <c r="H735" s="38" t="n">
        <v>5</v>
      </c>
      <c r="I735" s="40" t="n">
        <f aca="false">IF(C735="","",IFERROR(INDEX(Listes!$B$3:$B$20,MATCH(C735,Listes!$A$3:$A$20,0)),""))</f>
        <v>-1</v>
      </c>
      <c r="J735" s="40" t="n">
        <f aca="false">IF(OR(H735="",I735=""),0,H735*I735)</f>
        <v>-5</v>
      </c>
      <c r="K735" s="38" t="s">
        <v>111</v>
      </c>
      <c r="L735" s="38" t="s">
        <v>114</v>
      </c>
      <c r="M735" s="41" t="str">
        <f aca="false">IF(D735="","",IF(E735="Référence inconnue","Référence inconnue",IF(I735="","Type inconnu",IF(AND(IFERROR(INDEX(Articles!$I$5:$I$304,MATCH(D735,Articles!$A$5:$A$304,0)),"Aucun")&lt;&gt;"Aucun",G735=""),"Lot manquant",IF(COUNTIF($N$2:$N$5000,N735)&gt;1,"Doublon ?","")))))</f>
        <v/>
      </c>
      <c r="N735" s="6" t="str">
        <f aca="false">IF(D735="","",B735&amp;"/"&amp;C735&amp;"/"&amp;D735&amp;"/"&amp;G735&amp;"/"&amp;H735&amp;"/"&amp;TEXT(A735,"0"))</f>
        <v>BS-2604-1563/Sortie/DT125//5/46127</v>
      </c>
    </row>
    <row r="736" customFormat="false" ht="15" hidden="false" customHeight="false" outlineLevel="0" collapsed="false">
      <c r="A736" s="37" t="n">
        <v>46127</v>
      </c>
      <c r="B736" s="38" t="s">
        <v>849</v>
      </c>
      <c r="C736" s="38" t="s">
        <v>113</v>
      </c>
      <c r="D736" s="38" t="s">
        <v>95</v>
      </c>
      <c r="E736" s="39" t="str">
        <f aca="false">IF(D736="","",IFERROR(INDEX(Articles!$B$5:$B$304,MATCH(D736,Articles!$A$5:$A$304,0)),"Référence inconnue"))</f>
        <v>Gants de manutention taille 9</v>
      </c>
      <c r="F736" s="38" t="s">
        <v>93</v>
      </c>
      <c r="G736" s="38"/>
      <c r="H736" s="38" t="n">
        <v>9</v>
      </c>
      <c r="I736" s="40" t="n">
        <f aca="false">IF(C736="","",IFERROR(INDEX(Listes!$B$3:$B$20,MATCH(C736,Listes!$A$3:$A$20,0)),""))</f>
        <v>-1</v>
      </c>
      <c r="J736" s="40" t="n">
        <f aca="false">IF(OR(H736="",I736=""),0,H736*I736)</f>
        <v>-9</v>
      </c>
      <c r="K736" s="38" t="s">
        <v>93</v>
      </c>
      <c r="L736" s="38" t="s">
        <v>114</v>
      </c>
      <c r="M736" s="41" t="str">
        <f aca="false">IF(D736="","",IF(E736="Référence inconnue","Référence inconnue",IF(I736="","Type inconnu",IF(AND(IFERROR(INDEX(Articles!$I$5:$I$304,MATCH(D736,Articles!$A$5:$A$304,0)),"Aucun")&lt;&gt;"Aucun",G736=""),"Lot manquant",IF(COUNTIF($N$2:$N$5000,N736)&gt;1,"Doublon ?","")))))</f>
        <v/>
      </c>
      <c r="N736" s="6" t="str">
        <f aca="false">IF(D736="","",B736&amp;"/"&amp;C736&amp;"/"&amp;D736&amp;"/"&amp;G736&amp;"/"&amp;H736&amp;"/"&amp;TEXT(A736,"0"))</f>
        <v>BS-2604-1564/Sortie/GA09//9/46127</v>
      </c>
    </row>
    <row r="737" customFormat="false" ht="15" hidden="false" customHeight="false" outlineLevel="0" collapsed="false">
      <c r="A737" s="37" t="n">
        <v>46127</v>
      </c>
      <c r="B737" s="38" t="s">
        <v>850</v>
      </c>
      <c r="C737" s="38" t="s">
        <v>113</v>
      </c>
      <c r="D737" s="38" t="s">
        <v>96</v>
      </c>
      <c r="E737" s="39" t="str">
        <f aca="false">IF(D737="","",IFERROR(INDEX(Articles!$B$5:$B$304,MATCH(D737,Articles!$A$5:$A$304,0)),"Référence inconnue"))</f>
        <v>Film étirable 500 mm</v>
      </c>
      <c r="F737" s="38" t="s">
        <v>93</v>
      </c>
      <c r="G737" s="38"/>
      <c r="H737" s="38" t="n">
        <v>3</v>
      </c>
      <c r="I737" s="40" t="n">
        <f aca="false">IF(C737="","",IFERROR(INDEX(Listes!$B$3:$B$20,MATCH(C737,Listes!$A$3:$A$20,0)),""))</f>
        <v>-1</v>
      </c>
      <c r="J737" s="40" t="n">
        <f aca="false">IF(OR(H737="",I737=""),0,H737*I737)</f>
        <v>-3</v>
      </c>
      <c r="K737" s="38" t="s">
        <v>93</v>
      </c>
      <c r="L737" s="38" t="s">
        <v>121</v>
      </c>
      <c r="M737" s="41" t="str">
        <f aca="false">IF(D737="","",IF(E737="Référence inconnue","Référence inconnue",IF(I737="","Type inconnu",IF(AND(IFERROR(INDEX(Articles!$I$5:$I$304,MATCH(D737,Articles!$A$5:$A$304,0)),"Aucun")&lt;&gt;"Aucun",G737=""),"Lot manquant",IF(COUNTIF($N$2:$N$5000,N737)&gt;1,"Doublon ?","")))))</f>
        <v/>
      </c>
      <c r="N737" s="6" t="str">
        <f aca="false">IF(D737="","",B737&amp;"/"&amp;C737&amp;"/"&amp;D737&amp;"/"&amp;G737&amp;"/"&amp;H737&amp;"/"&amp;TEXT(A737,"0"))</f>
        <v>BS-2604-1565/Sortie/FS500//3/46127</v>
      </c>
    </row>
    <row r="738" customFormat="false" ht="15" hidden="false" customHeight="false" outlineLevel="0" collapsed="false">
      <c r="A738" s="37" t="n">
        <v>46127</v>
      </c>
      <c r="B738" s="38" t="s">
        <v>851</v>
      </c>
      <c r="C738" s="38" t="s">
        <v>113</v>
      </c>
      <c r="D738" s="38" t="s">
        <v>97</v>
      </c>
      <c r="E738" s="39" t="str">
        <f aca="false">IF(D738="","",IFERROR(INDEX(Articles!$B$5:$B$304,MATCH(D738,Articles!$A$5:$A$304,0)),"Référence inconnue"))</f>
        <v>Vis H M8x30 (boîte de 100)</v>
      </c>
      <c r="F738" s="38" t="s">
        <v>93</v>
      </c>
      <c r="G738" s="38"/>
      <c r="H738" s="38" t="n">
        <v>1</v>
      </c>
      <c r="I738" s="40" t="n">
        <f aca="false">IF(C738="","",IFERROR(INDEX(Listes!$B$3:$B$20,MATCH(C738,Listes!$A$3:$A$20,0)),""))</f>
        <v>-1</v>
      </c>
      <c r="J738" s="40" t="n">
        <f aca="false">IF(OR(H738="",I738=""),0,H738*I738)</f>
        <v>-1</v>
      </c>
      <c r="K738" s="38" t="s">
        <v>93</v>
      </c>
      <c r="L738" s="38" t="s">
        <v>114</v>
      </c>
      <c r="M738" s="41" t="str">
        <f aca="false">IF(D738="","",IF(E738="Référence inconnue","Référence inconnue",IF(I738="","Type inconnu",IF(AND(IFERROR(INDEX(Articles!$I$5:$I$304,MATCH(D738,Articles!$A$5:$A$304,0)),"Aucun")&lt;&gt;"Aucun",G738=""),"Lot manquant",IF(COUNTIF($N$2:$N$5000,N738)&gt;1,"Doublon ?","")))))</f>
        <v/>
      </c>
      <c r="N738" s="6" t="str">
        <f aca="false">IF(D738="","",B738&amp;"/"&amp;C738&amp;"/"&amp;D738&amp;"/"&amp;G738&amp;"/"&amp;H738&amp;"/"&amp;TEXT(A738,"0"))</f>
        <v>BS-2604-1566/Sortie/BO830//1/46127</v>
      </c>
    </row>
    <row r="739" customFormat="false" ht="15" hidden="false" customHeight="false" outlineLevel="0" collapsed="false">
      <c r="A739" s="37" t="n">
        <v>46127</v>
      </c>
      <c r="B739" s="38" t="s">
        <v>852</v>
      </c>
      <c r="C739" s="38" t="s">
        <v>113</v>
      </c>
      <c r="D739" s="38" t="s">
        <v>98</v>
      </c>
      <c r="E739" s="39" t="str">
        <f aca="false">IF(D739="","",IFERROR(INDEX(Articles!$B$5:$B$304,MATCH(D739,Articles!$A$5:$A$304,0)),"Référence inconnue"))</f>
        <v>Roulement 6204-2RS</v>
      </c>
      <c r="F739" s="38" t="s">
        <v>93</v>
      </c>
      <c r="G739" s="38"/>
      <c r="H739" s="38" t="n">
        <v>2</v>
      </c>
      <c r="I739" s="40" t="n">
        <f aca="false">IF(C739="","",IFERROR(INDEX(Listes!$B$3:$B$20,MATCH(C739,Listes!$A$3:$A$20,0)),""))</f>
        <v>-1</v>
      </c>
      <c r="J739" s="40" t="n">
        <f aca="false">IF(OR(H739="",I739=""),0,H739*I739)</f>
        <v>-2</v>
      </c>
      <c r="K739" s="38" t="s">
        <v>93</v>
      </c>
      <c r="L739" s="38" t="s">
        <v>124</v>
      </c>
      <c r="M739" s="41" t="str">
        <f aca="false">IF(D739="","",IF(E739="Référence inconnue","Référence inconnue",IF(I739="","Type inconnu",IF(AND(IFERROR(INDEX(Articles!$I$5:$I$304,MATCH(D739,Articles!$A$5:$A$304,0)),"Aucun")&lt;&gt;"Aucun",G739=""),"Lot manquant",IF(COUNTIF($N$2:$N$5000,N739)&gt;1,"Doublon ?","")))))</f>
        <v/>
      </c>
      <c r="N739" s="6" t="str">
        <f aca="false">IF(D739="","",B739&amp;"/"&amp;C739&amp;"/"&amp;D739&amp;"/"&amp;G739&amp;"/"&amp;H739&amp;"/"&amp;TEXT(A739,"0"))</f>
        <v>BS-2604-1567/Sortie/RL6204//2/46127</v>
      </c>
    </row>
    <row r="740" customFormat="false" ht="15" hidden="false" customHeight="false" outlineLevel="0" collapsed="false">
      <c r="A740" s="37" t="n">
        <v>46127</v>
      </c>
      <c r="B740" s="38" t="s">
        <v>853</v>
      </c>
      <c r="C740" s="38" t="s">
        <v>113</v>
      </c>
      <c r="D740" s="38" t="s">
        <v>105</v>
      </c>
      <c r="E740" s="39" t="str">
        <f aca="false">IF(D740="","",IFERROR(INDEX(Articles!$B$5:$B$304,MATCH(D740,Articles!$A$5:$A$304,0)),"Référence inconnue"))</f>
        <v>Élingue textile 2 t, 2 m</v>
      </c>
      <c r="F740" s="38" t="s">
        <v>93</v>
      </c>
      <c r="G740" s="38"/>
      <c r="H740" s="38" t="n">
        <v>2</v>
      </c>
      <c r="I740" s="40" t="n">
        <f aca="false">IF(C740="","",IFERROR(INDEX(Listes!$B$3:$B$20,MATCH(C740,Listes!$A$3:$A$20,0)),""))</f>
        <v>-1</v>
      </c>
      <c r="J740" s="40" t="n">
        <f aca="false">IF(OR(H740="",I740=""),0,H740*I740)</f>
        <v>-2</v>
      </c>
      <c r="K740" s="38" t="s">
        <v>93</v>
      </c>
      <c r="L740" s="38" t="s">
        <v>124</v>
      </c>
      <c r="M740" s="41" t="str">
        <f aca="false">IF(D740="","",IF(E740="Référence inconnue","Référence inconnue",IF(I740="","Type inconnu",IF(AND(IFERROR(INDEX(Articles!$I$5:$I$304,MATCH(D740,Articles!$A$5:$A$304,0)),"Aucun")&lt;&gt;"Aucun",G740=""),"Lot manquant",IF(COUNTIF($N$2:$N$5000,N740)&gt;1,"Doublon ?","")))))</f>
        <v/>
      </c>
      <c r="N740" s="6" t="str">
        <f aca="false">IF(D740="","",B740&amp;"/"&amp;C740&amp;"/"&amp;D740&amp;"/"&amp;G740&amp;"/"&amp;H740&amp;"/"&amp;TEXT(A740,"0"))</f>
        <v>BS-2604-1568/Sortie/EL2T//2/46127</v>
      </c>
    </row>
    <row r="741" customFormat="false" ht="15" hidden="false" customHeight="false" outlineLevel="0" collapsed="false">
      <c r="A741" s="37" t="n">
        <v>46128</v>
      </c>
      <c r="B741" s="38" t="s">
        <v>854</v>
      </c>
      <c r="C741" s="38" t="s">
        <v>140</v>
      </c>
      <c r="D741" s="38" t="s">
        <v>92</v>
      </c>
      <c r="E741" s="39" t="str">
        <f aca="false">IF(D741="","",IFERROR(INDEX(Articles!$B$5:$B$304,MATCH(D741,Articles!$A$5:$A$304,0)),"Référence inconnue"))</f>
        <v>Disque à tronçonner Ø125 mm</v>
      </c>
      <c r="F741" s="38" t="s">
        <v>93</v>
      </c>
      <c r="G741" s="38"/>
      <c r="H741" s="38" t="n">
        <v>140</v>
      </c>
      <c r="I741" s="40" t="n">
        <f aca="false">IF(C741="","",IFERROR(INDEX(Listes!$B$3:$B$20,MATCH(C741,Listes!$A$3:$A$20,0)),""))</f>
        <v>1</v>
      </c>
      <c r="J741" s="40" t="n">
        <f aca="false">IF(OR(H741="",I741=""),0,H741*I741)</f>
        <v>140</v>
      </c>
      <c r="K741" s="38" t="s">
        <v>93</v>
      </c>
      <c r="L741" s="38" t="s">
        <v>855</v>
      </c>
      <c r="M741" s="41" t="str">
        <f aca="false">IF(D741="","",IF(E741="Référence inconnue","Référence inconnue",IF(I741="","Type inconnu",IF(AND(IFERROR(INDEX(Articles!$I$5:$I$304,MATCH(D741,Articles!$A$5:$A$304,0)),"Aucun")&lt;&gt;"Aucun",G741=""),"Lot manquant",IF(COUNTIF($N$2:$N$5000,N741)&gt;1,"Doublon ?","")))))</f>
        <v/>
      </c>
      <c r="N741" s="6" t="str">
        <f aca="false">IF(D741="","",B741&amp;"/"&amp;C741&amp;"/"&amp;D741&amp;"/"&amp;G741&amp;"/"&amp;H741&amp;"/"&amp;TEXT(A741,"0"))</f>
        <v>BR-2604-051/Réception/DT125//140/46128</v>
      </c>
    </row>
    <row r="742" customFormat="false" ht="15" hidden="false" customHeight="false" outlineLevel="0" collapsed="false">
      <c r="A742" s="37" t="n">
        <v>46128</v>
      </c>
      <c r="B742" s="38" t="s">
        <v>856</v>
      </c>
      <c r="C742" s="38" t="s">
        <v>107</v>
      </c>
      <c r="D742" s="38" t="s">
        <v>92</v>
      </c>
      <c r="E742" s="39" t="str">
        <f aca="false">IF(D742="","",IFERROR(INDEX(Articles!$B$5:$B$304,MATCH(D742,Articles!$A$5:$A$304,0)),"Référence inconnue"))</f>
        <v>Disque à tronçonner Ø125 mm</v>
      </c>
      <c r="F742" s="38" t="s">
        <v>93</v>
      </c>
      <c r="G742" s="38"/>
      <c r="H742" s="38" t="n">
        <v>20</v>
      </c>
      <c r="I742" s="40" t="n">
        <f aca="false">IF(C742="","",IFERROR(INDEX(Listes!$B$3:$B$20,MATCH(C742,Listes!$A$3:$A$20,0)),""))</f>
        <v>-1</v>
      </c>
      <c r="J742" s="40" t="n">
        <f aca="false">IF(OR(H742="",I742=""),0,H742*I742)</f>
        <v>-20</v>
      </c>
      <c r="K742" s="38" t="s">
        <v>93</v>
      </c>
      <c r="L742" s="38" t="s">
        <v>108</v>
      </c>
      <c r="M742" s="41" t="str">
        <f aca="false">IF(D742="","",IF(E742="Référence inconnue","Référence inconnue",IF(I742="","Type inconnu",IF(AND(IFERROR(INDEX(Articles!$I$5:$I$304,MATCH(D742,Articles!$A$5:$A$304,0)),"Aucun")&lt;&gt;"Aucun",G742=""),"Lot manquant",IF(COUNTIF($N$2:$N$5000,N742)&gt;1,"Doublon ?","")))))</f>
        <v/>
      </c>
      <c r="N742" s="6" t="str">
        <f aca="false">IF(D742="","",B742&amp;"/"&amp;C742&amp;"/"&amp;D742&amp;"/"&amp;G742&amp;"/"&amp;H742&amp;"/"&amp;TEXT(A742,"0"))</f>
        <v>TR-2604-054/Transfert sortant/DT125//20/46128</v>
      </c>
    </row>
    <row r="743" customFormat="false" ht="15" hidden="false" customHeight="false" outlineLevel="0" collapsed="false">
      <c r="A743" s="37" t="n">
        <v>46128</v>
      </c>
      <c r="B743" s="38" t="s">
        <v>856</v>
      </c>
      <c r="C743" s="38" t="s">
        <v>110</v>
      </c>
      <c r="D743" s="38" t="s">
        <v>92</v>
      </c>
      <c r="E743" s="39" t="str">
        <f aca="false">IF(D743="","",IFERROR(INDEX(Articles!$B$5:$B$304,MATCH(D743,Articles!$A$5:$A$304,0)),"Référence inconnue"))</f>
        <v>Disque à tronçonner Ø125 mm</v>
      </c>
      <c r="F743" s="38" t="s">
        <v>111</v>
      </c>
      <c r="G743" s="38"/>
      <c r="H743" s="38" t="n">
        <v>20</v>
      </c>
      <c r="I743" s="40" t="n">
        <f aca="false">IF(C743="","",IFERROR(INDEX(Listes!$B$3:$B$20,MATCH(C743,Listes!$A$3:$A$20,0)),""))</f>
        <v>1</v>
      </c>
      <c r="J743" s="40" t="n">
        <f aca="false">IF(OR(H743="",I743=""),0,H743*I743)</f>
        <v>20</v>
      </c>
      <c r="K743" s="38" t="s">
        <v>93</v>
      </c>
      <c r="L743" s="38" t="s">
        <v>108</v>
      </c>
      <c r="M743" s="41" t="str">
        <f aca="false">IF(D743="","",IF(E743="Référence inconnue","Référence inconnue",IF(I743="","Type inconnu",IF(AND(IFERROR(INDEX(Articles!$I$5:$I$304,MATCH(D743,Articles!$A$5:$A$304,0)),"Aucun")&lt;&gt;"Aucun",G743=""),"Lot manquant",IF(COUNTIF($N$2:$N$5000,N743)&gt;1,"Doublon ?","")))))</f>
        <v/>
      </c>
      <c r="N743" s="6" t="str">
        <f aca="false">IF(D743="","",B743&amp;"/"&amp;C743&amp;"/"&amp;D743&amp;"/"&amp;G743&amp;"/"&amp;H743&amp;"/"&amp;TEXT(A743,"0"))</f>
        <v>TR-2604-054/Transfert entrant/DT125//20/46128</v>
      </c>
    </row>
    <row r="744" customFormat="false" ht="15" hidden="false" customHeight="false" outlineLevel="0" collapsed="false">
      <c r="A744" s="37" t="n">
        <v>46128</v>
      </c>
      <c r="B744" s="38" t="s">
        <v>857</v>
      </c>
      <c r="C744" s="38" t="s">
        <v>113</v>
      </c>
      <c r="D744" s="38" t="s">
        <v>95</v>
      </c>
      <c r="E744" s="39" t="str">
        <f aca="false">IF(D744="","",IFERROR(INDEX(Articles!$B$5:$B$304,MATCH(D744,Articles!$A$5:$A$304,0)),"Référence inconnue"))</f>
        <v>Gants de manutention taille 9</v>
      </c>
      <c r="F744" s="38" t="s">
        <v>93</v>
      </c>
      <c r="G744" s="38"/>
      <c r="H744" s="38" t="n">
        <v>7</v>
      </c>
      <c r="I744" s="40" t="n">
        <f aca="false">IF(C744="","",IFERROR(INDEX(Listes!$B$3:$B$20,MATCH(C744,Listes!$A$3:$A$20,0)),""))</f>
        <v>-1</v>
      </c>
      <c r="J744" s="40" t="n">
        <f aca="false">IF(OR(H744="",I744=""),0,H744*I744)</f>
        <v>-7</v>
      </c>
      <c r="K744" s="38" t="s">
        <v>93</v>
      </c>
      <c r="L744" s="38" t="s">
        <v>114</v>
      </c>
      <c r="M744" s="41" t="str">
        <f aca="false">IF(D744="","",IF(E744="Référence inconnue","Référence inconnue",IF(I744="","Type inconnu",IF(AND(IFERROR(INDEX(Articles!$I$5:$I$304,MATCH(D744,Articles!$A$5:$A$304,0)),"Aucun")&lt;&gt;"Aucun",G744=""),"Lot manquant",IF(COUNTIF($N$2:$N$5000,N744)&gt;1,"Doublon ?","")))))</f>
        <v/>
      </c>
      <c r="N744" s="6" t="str">
        <f aca="false">IF(D744="","",B744&amp;"/"&amp;C744&amp;"/"&amp;D744&amp;"/"&amp;G744&amp;"/"&amp;H744&amp;"/"&amp;TEXT(A744,"0"))</f>
        <v>BS-2604-1569/Sortie/GA09//7/46128</v>
      </c>
    </row>
    <row r="745" customFormat="false" ht="15" hidden="false" customHeight="false" outlineLevel="0" collapsed="false">
      <c r="A745" s="37" t="n">
        <v>46128</v>
      </c>
      <c r="B745" s="38" t="s">
        <v>858</v>
      </c>
      <c r="C745" s="38" t="s">
        <v>113</v>
      </c>
      <c r="D745" s="38" t="s">
        <v>96</v>
      </c>
      <c r="E745" s="39" t="str">
        <f aca="false">IF(D745="","",IFERROR(INDEX(Articles!$B$5:$B$304,MATCH(D745,Articles!$A$5:$A$304,0)),"Référence inconnue"))</f>
        <v>Film étirable 500 mm</v>
      </c>
      <c r="F745" s="38" t="s">
        <v>93</v>
      </c>
      <c r="G745" s="38"/>
      <c r="H745" s="38" t="n">
        <v>4</v>
      </c>
      <c r="I745" s="40" t="n">
        <f aca="false">IF(C745="","",IFERROR(INDEX(Listes!$B$3:$B$20,MATCH(C745,Listes!$A$3:$A$20,0)),""))</f>
        <v>-1</v>
      </c>
      <c r="J745" s="40" t="n">
        <f aca="false">IF(OR(H745="",I745=""),0,H745*I745)</f>
        <v>-4</v>
      </c>
      <c r="K745" s="38" t="s">
        <v>93</v>
      </c>
      <c r="L745" s="38" t="s">
        <v>121</v>
      </c>
      <c r="M745" s="41" t="str">
        <f aca="false">IF(D745="","",IF(E745="Référence inconnue","Référence inconnue",IF(I745="","Type inconnu",IF(AND(IFERROR(INDEX(Articles!$I$5:$I$304,MATCH(D745,Articles!$A$5:$A$304,0)),"Aucun")&lt;&gt;"Aucun",G745=""),"Lot manquant",IF(COUNTIF($N$2:$N$5000,N745)&gt;1,"Doublon ?","")))))</f>
        <v/>
      </c>
      <c r="N745" s="6" t="str">
        <f aca="false">IF(D745="","",B745&amp;"/"&amp;C745&amp;"/"&amp;D745&amp;"/"&amp;G745&amp;"/"&amp;H745&amp;"/"&amp;TEXT(A745,"0"))</f>
        <v>BS-2604-1570/Sortie/FS500//4/46128</v>
      </c>
    </row>
    <row r="746" customFormat="false" ht="15" hidden="false" customHeight="false" outlineLevel="0" collapsed="false">
      <c r="A746" s="37" t="n">
        <v>46128</v>
      </c>
      <c r="B746" s="38" t="s">
        <v>859</v>
      </c>
      <c r="C746" s="38" t="s">
        <v>113</v>
      </c>
      <c r="D746" s="38" t="s">
        <v>98</v>
      </c>
      <c r="E746" s="39" t="str">
        <f aca="false">IF(D746="","",IFERROR(INDEX(Articles!$B$5:$B$304,MATCH(D746,Articles!$A$5:$A$304,0)),"Référence inconnue"))</f>
        <v>Roulement 6204-2RS</v>
      </c>
      <c r="F746" s="38" t="s">
        <v>93</v>
      </c>
      <c r="G746" s="38"/>
      <c r="H746" s="38" t="n">
        <v>4</v>
      </c>
      <c r="I746" s="40" t="n">
        <f aca="false">IF(C746="","",IFERROR(INDEX(Listes!$B$3:$B$20,MATCH(C746,Listes!$A$3:$A$20,0)),""))</f>
        <v>-1</v>
      </c>
      <c r="J746" s="40" t="n">
        <f aca="false">IF(OR(H746="",I746=""),0,H746*I746)</f>
        <v>-4</v>
      </c>
      <c r="K746" s="38" t="s">
        <v>93</v>
      </c>
      <c r="L746" s="38" t="s">
        <v>124</v>
      </c>
      <c r="M746" s="41" t="str">
        <f aca="false">IF(D746="","",IF(E746="Référence inconnue","Référence inconnue",IF(I746="","Type inconnu",IF(AND(IFERROR(INDEX(Articles!$I$5:$I$304,MATCH(D746,Articles!$A$5:$A$304,0)),"Aucun")&lt;&gt;"Aucun",G746=""),"Lot manquant",IF(COUNTIF($N$2:$N$5000,N746)&gt;1,"Doublon ?","")))))</f>
        <v/>
      </c>
      <c r="N746" s="6" t="str">
        <f aca="false">IF(D746="","",B746&amp;"/"&amp;C746&amp;"/"&amp;D746&amp;"/"&amp;G746&amp;"/"&amp;H746&amp;"/"&amp;TEXT(A746,"0"))</f>
        <v>BS-2604-1571/Sortie/RL6204//4/46128</v>
      </c>
    </row>
    <row r="747" customFormat="false" ht="15" hidden="false" customHeight="false" outlineLevel="0" collapsed="false">
      <c r="A747" s="37" t="n">
        <v>46129</v>
      </c>
      <c r="B747" s="38" t="s">
        <v>860</v>
      </c>
      <c r="C747" s="38" t="s">
        <v>113</v>
      </c>
      <c r="D747" s="38" t="s">
        <v>92</v>
      </c>
      <c r="E747" s="39" t="str">
        <f aca="false">IF(D747="","",IFERROR(INDEX(Articles!$B$5:$B$304,MATCH(D747,Articles!$A$5:$A$304,0)),"Référence inconnue"))</f>
        <v>Disque à tronçonner Ø125 mm</v>
      </c>
      <c r="F747" s="38" t="s">
        <v>111</v>
      </c>
      <c r="G747" s="38"/>
      <c r="H747" s="38" t="n">
        <v>5</v>
      </c>
      <c r="I747" s="40" t="n">
        <f aca="false">IF(C747="","",IFERROR(INDEX(Listes!$B$3:$B$20,MATCH(C747,Listes!$A$3:$A$20,0)),""))</f>
        <v>-1</v>
      </c>
      <c r="J747" s="40" t="n">
        <f aca="false">IF(OR(H747="",I747=""),0,H747*I747)</f>
        <v>-5</v>
      </c>
      <c r="K747" s="38" t="s">
        <v>111</v>
      </c>
      <c r="L747" s="38" t="s">
        <v>114</v>
      </c>
      <c r="M747" s="41" t="str">
        <f aca="false">IF(D747="","",IF(E747="Référence inconnue","Référence inconnue",IF(I747="","Type inconnu",IF(AND(IFERROR(INDEX(Articles!$I$5:$I$304,MATCH(D747,Articles!$A$5:$A$304,0)),"Aucun")&lt;&gt;"Aucun",G747=""),"Lot manquant",IF(COUNTIF($N$2:$N$5000,N747)&gt;1,"Doublon ?","")))))</f>
        <v/>
      </c>
      <c r="N747" s="6" t="str">
        <f aca="false">IF(D747="","",B747&amp;"/"&amp;C747&amp;"/"&amp;D747&amp;"/"&amp;G747&amp;"/"&amp;H747&amp;"/"&amp;TEXT(A747,"0"))</f>
        <v>BS-2604-1572/Sortie/DT125//5/46129</v>
      </c>
    </row>
    <row r="748" customFormat="false" ht="15" hidden="false" customHeight="false" outlineLevel="0" collapsed="false">
      <c r="A748" s="37" t="n">
        <v>46129</v>
      </c>
      <c r="B748" s="38" t="s">
        <v>861</v>
      </c>
      <c r="C748" s="38" t="s">
        <v>113</v>
      </c>
      <c r="D748" s="38" t="s">
        <v>92</v>
      </c>
      <c r="E748" s="39" t="str">
        <f aca="false">IF(D748="","",IFERROR(INDEX(Articles!$B$5:$B$304,MATCH(D748,Articles!$A$5:$A$304,0)),"Référence inconnue"))</f>
        <v>Disque à tronçonner Ø125 mm</v>
      </c>
      <c r="F748" s="38" t="s">
        <v>111</v>
      </c>
      <c r="G748" s="38"/>
      <c r="H748" s="38" t="n">
        <v>7</v>
      </c>
      <c r="I748" s="40" t="n">
        <f aca="false">IF(C748="","",IFERROR(INDEX(Listes!$B$3:$B$20,MATCH(C748,Listes!$A$3:$A$20,0)),""))</f>
        <v>-1</v>
      </c>
      <c r="J748" s="40" t="n">
        <f aca="false">IF(OR(H748="",I748=""),0,H748*I748)</f>
        <v>-7</v>
      </c>
      <c r="K748" s="38" t="s">
        <v>111</v>
      </c>
      <c r="L748" s="38" t="s">
        <v>114</v>
      </c>
      <c r="M748" s="41" t="str">
        <f aca="false">IF(D748="","",IF(E748="Référence inconnue","Référence inconnue",IF(I748="","Type inconnu",IF(AND(IFERROR(INDEX(Articles!$I$5:$I$304,MATCH(D748,Articles!$A$5:$A$304,0)),"Aucun")&lt;&gt;"Aucun",G748=""),"Lot manquant",IF(COUNTIF($N$2:$N$5000,N748)&gt;1,"Doublon ?","")))))</f>
        <v/>
      </c>
      <c r="N748" s="6" t="str">
        <f aca="false">IF(D748="","",B748&amp;"/"&amp;C748&amp;"/"&amp;D748&amp;"/"&amp;G748&amp;"/"&amp;H748&amp;"/"&amp;TEXT(A748,"0"))</f>
        <v>BS-2604-1573/Sortie/DT125//7/46129</v>
      </c>
    </row>
    <row r="749" customFormat="false" ht="15" hidden="false" customHeight="false" outlineLevel="0" collapsed="false">
      <c r="A749" s="37" t="n">
        <v>46129</v>
      </c>
      <c r="B749" s="38" t="s">
        <v>862</v>
      </c>
      <c r="C749" s="38" t="s">
        <v>113</v>
      </c>
      <c r="D749" s="38" t="s">
        <v>95</v>
      </c>
      <c r="E749" s="39" t="str">
        <f aca="false">IF(D749="","",IFERROR(INDEX(Articles!$B$5:$B$304,MATCH(D749,Articles!$A$5:$A$304,0)),"Référence inconnue"))</f>
        <v>Gants de manutention taille 9</v>
      </c>
      <c r="F749" s="38" t="s">
        <v>93</v>
      </c>
      <c r="G749" s="38"/>
      <c r="H749" s="38" t="n">
        <v>3</v>
      </c>
      <c r="I749" s="40" t="n">
        <f aca="false">IF(C749="","",IFERROR(INDEX(Listes!$B$3:$B$20,MATCH(C749,Listes!$A$3:$A$20,0)),""))</f>
        <v>-1</v>
      </c>
      <c r="J749" s="40" t="n">
        <f aca="false">IF(OR(H749="",I749=""),0,H749*I749)</f>
        <v>-3</v>
      </c>
      <c r="K749" s="38" t="s">
        <v>93</v>
      </c>
      <c r="L749" s="38" t="s">
        <v>124</v>
      </c>
      <c r="M749" s="41" t="str">
        <f aca="false">IF(D749="","",IF(E749="Référence inconnue","Référence inconnue",IF(I749="","Type inconnu",IF(AND(IFERROR(INDEX(Articles!$I$5:$I$304,MATCH(D749,Articles!$A$5:$A$304,0)),"Aucun")&lt;&gt;"Aucun",G749=""),"Lot manquant",IF(COUNTIF($N$2:$N$5000,N749)&gt;1,"Doublon ?","")))))</f>
        <v/>
      </c>
      <c r="N749" s="6" t="str">
        <f aca="false">IF(D749="","",B749&amp;"/"&amp;C749&amp;"/"&amp;D749&amp;"/"&amp;G749&amp;"/"&amp;H749&amp;"/"&amp;TEXT(A749,"0"))</f>
        <v>BS-2604-1574/Sortie/GA09//3/46129</v>
      </c>
    </row>
    <row r="750" customFormat="false" ht="15" hidden="false" customHeight="false" outlineLevel="0" collapsed="false">
      <c r="A750" s="37" t="n">
        <v>46129</v>
      </c>
      <c r="B750" s="38" t="s">
        <v>863</v>
      </c>
      <c r="C750" s="38" t="s">
        <v>113</v>
      </c>
      <c r="D750" s="38" t="s">
        <v>96</v>
      </c>
      <c r="E750" s="39" t="str">
        <f aca="false">IF(D750="","",IFERROR(INDEX(Articles!$B$5:$B$304,MATCH(D750,Articles!$A$5:$A$304,0)),"Référence inconnue"))</f>
        <v>Film étirable 500 mm</v>
      </c>
      <c r="F750" s="38" t="s">
        <v>93</v>
      </c>
      <c r="G750" s="38"/>
      <c r="H750" s="38" t="n">
        <v>4</v>
      </c>
      <c r="I750" s="40" t="n">
        <f aca="false">IF(C750="","",IFERROR(INDEX(Listes!$B$3:$B$20,MATCH(C750,Listes!$A$3:$A$20,0)),""))</f>
        <v>-1</v>
      </c>
      <c r="J750" s="40" t="n">
        <f aca="false">IF(OR(H750="",I750=""),0,H750*I750)</f>
        <v>-4</v>
      </c>
      <c r="K750" s="38" t="s">
        <v>93</v>
      </c>
      <c r="L750" s="38" t="s">
        <v>121</v>
      </c>
      <c r="M750" s="41" t="str">
        <f aca="false">IF(D750="","",IF(E750="Référence inconnue","Référence inconnue",IF(I750="","Type inconnu",IF(AND(IFERROR(INDEX(Articles!$I$5:$I$304,MATCH(D750,Articles!$A$5:$A$304,0)),"Aucun")&lt;&gt;"Aucun",G750=""),"Lot manquant",IF(COUNTIF($N$2:$N$5000,N750)&gt;1,"Doublon ?","")))))</f>
        <v/>
      </c>
      <c r="N750" s="6" t="str">
        <f aca="false">IF(D750="","",B750&amp;"/"&amp;C750&amp;"/"&amp;D750&amp;"/"&amp;G750&amp;"/"&amp;H750&amp;"/"&amp;TEXT(A750,"0"))</f>
        <v>BS-2604-1575/Sortie/FS500//4/46129</v>
      </c>
    </row>
    <row r="751" customFormat="false" ht="15" hidden="false" customHeight="false" outlineLevel="0" collapsed="false">
      <c r="A751" s="37" t="n">
        <v>46129</v>
      </c>
      <c r="B751" s="38" t="s">
        <v>864</v>
      </c>
      <c r="C751" s="38" t="s">
        <v>113</v>
      </c>
      <c r="D751" s="38" t="s">
        <v>97</v>
      </c>
      <c r="E751" s="39" t="str">
        <f aca="false">IF(D751="","",IFERROR(INDEX(Articles!$B$5:$B$304,MATCH(D751,Articles!$A$5:$A$304,0)),"Référence inconnue"))</f>
        <v>Vis H M8x30 (boîte de 100)</v>
      </c>
      <c r="F751" s="38" t="s">
        <v>93</v>
      </c>
      <c r="G751" s="38"/>
      <c r="H751" s="38" t="n">
        <v>2</v>
      </c>
      <c r="I751" s="40" t="n">
        <f aca="false">IF(C751="","",IFERROR(INDEX(Listes!$B$3:$B$20,MATCH(C751,Listes!$A$3:$A$20,0)),""))</f>
        <v>-1</v>
      </c>
      <c r="J751" s="40" t="n">
        <f aca="false">IF(OR(H751="",I751=""),0,H751*I751)</f>
        <v>-2</v>
      </c>
      <c r="K751" s="38" t="s">
        <v>93</v>
      </c>
      <c r="L751" s="38" t="s">
        <v>114</v>
      </c>
      <c r="M751" s="41" t="str">
        <f aca="false">IF(D751="","",IF(E751="Référence inconnue","Référence inconnue",IF(I751="","Type inconnu",IF(AND(IFERROR(INDEX(Articles!$I$5:$I$304,MATCH(D751,Articles!$A$5:$A$304,0)),"Aucun")&lt;&gt;"Aucun",G751=""),"Lot manquant",IF(COUNTIF($N$2:$N$5000,N751)&gt;1,"Doublon ?","")))))</f>
        <v/>
      </c>
      <c r="N751" s="6" t="str">
        <f aca="false">IF(D751="","",B751&amp;"/"&amp;C751&amp;"/"&amp;D751&amp;"/"&amp;G751&amp;"/"&amp;H751&amp;"/"&amp;TEXT(A751,"0"))</f>
        <v>BS-2604-1576/Sortie/BO830//2/46129</v>
      </c>
    </row>
    <row r="752" customFormat="false" ht="15" hidden="false" customHeight="false" outlineLevel="0" collapsed="false">
      <c r="A752" s="37" t="n">
        <v>46129</v>
      </c>
      <c r="B752" s="38" t="s">
        <v>865</v>
      </c>
      <c r="C752" s="38" t="s">
        <v>113</v>
      </c>
      <c r="D752" s="38" t="s">
        <v>98</v>
      </c>
      <c r="E752" s="39" t="str">
        <f aca="false">IF(D752="","",IFERROR(INDEX(Articles!$B$5:$B$304,MATCH(D752,Articles!$A$5:$A$304,0)),"Référence inconnue"))</f>
        <v>Roulement 6204-2RS</v>
      </c>
      <c r="F752" s="38" t="s">
        <v>93</v>
      </c>
      <c r="G752" s="38"/>
      <c r="H752" s="38" t="n">
        <v>2</v>
      </c>
      <c r="I752" s="40" t="n">
        <f aca="false">IF(C752="","",IFERROR(INDEX(Listes!$B$3:$B$20,MATCH(C752,Listes!$A$3:$A$20,0)),""))</f>
        <v>-1</v>
      </c>
      <c r="J752" s="40" t="n">
        <f aca="false">IF(OR(H752="",I752=""),0,H752*I752)</f>
        <v>-2</v>
      </c>
      <c r="K752" s="38" t="s">
        <v>93</v>
      </c>
      <c r="L752" s="38" t="s">
        <v>124</v>
      </c>
      <c r="M752" s="41" t="str">
        <f aca="false">IF(D752="","",IF(E752="Référence inconnue","Référence inconnue",IF(I752="","Type inconnu",IF(AND(IFERROR(INDEX(Articles!$I$5:$I$304,MATCH(D752,Articles!$A$5:$A$304,0)),"Aucun")&lt;&gt;"Aucun",G752=""),"Lot manquant",IF(COUNTIF($N$2:$N$5000,N752)&gt;1,"Doublon ?","")))))</f>
        <v/>
      </c>
      <c r="N752" s="6" t="str">
        <f aca="false">IF(D752="","",B752&amp;"/"&amp;C752&amp;"/"&amp;D752&amp;"/"&amp;G752&amp;"/"&amp;H752&amp;"/"&amp;TEXT(A752,"0"))</f>
        <v>BS-2604-1577/Sortie/RL6204//2/46129</v>
      </c>
    </row>
    <row r="753" customFormat="false" ht="15" hidden="false" customHeight="false" outlineLevel="0" collapsed="false">
      <c r="A753" s="37" t="n">
        <v>46129</v>
      </c>
      <c r="B753" s="38" t="s">
        <v>866</v>
      </c>
      <c r="C753" s="38" t="s">
        <v>113</v>
      </c>
      <c r="D753" s="38" t="s">
        <v>99</v>
      </c>
      <c r="E753" s="39" t="str">
        <f aca="false">IF(D753="","",IFERROR(INDEX(Articles!$B$5:$B$304,MATCH(D753,Articles!$A$5:$A$304,0)),"Référence inconnue"))</f>
        <v>Fil MIG Ø1 mm (bobine 15 kg)</v>
      </c>
      <c r="F753" s="38" t="s">
        <v>93</v>
      </c>
      <c r="G753" s="38" t="s">
        <v>684</v>
      </c>
      <c r="H753" s="38" t="n">
        <v>1</v>
      </c>
      <c r="I753" s="40" t="n">
        <f aca="false">IF(C753="","",IFERROR(INDEX(Listes!$B$3:$B$20,MATCH(C753,Listes!$A$3:$A$20,0)),""))</f>
        <v>-1</v>
      </c>
      <c r="J753" s="40" t="n">
        <f aca="false">IF(OR(H753="",I753=""),0,H753*I753)</f>
        <v>-1</v>
      </c>
      <c r="K753" s="38" t="s">
        <v>93</v>
      </c>
      <c r="L753" s="38" t="s">
        <v>114</v>
      </c>
      <c r="M753" s="41" t="str">
        <f aca="false">IF(D753="","",IF(E753="Référence inconnue","Référence inconnue",IF(I753="","Type inconnu",IF(AND(IFERROR(INDEX(Articles!$I$5:$I$304,MATCH(D753,Articles!$A$5:$A$304,0)),"Aucun")&lt;&gt;"Aucun",G753=""),"Lot manquant",IF(COUNTIF($N$2:$N$5000,N753)&gt;1,"Doublon ?","")))))</f>
        <v/>
      </c>
      <c r="N753" s="6" t="str">
        <f aca="false">IF(D753="","",B753&amp;"/"&amp;C753&amp;"/"&amp;D753&amp;"/"&amp;G753&amp;"/"&amp;H753&amp;"/"&amp;TEXT(A753,"0"))</f>
        <v>BS-2604-1578/Sortie/FIL10/FIL-2603-04/1/46129</v>
      </c>
    </row>
    <row r="754" customFormat="false" ht="15" hidden="false" customHeight="false" outlineLevel="0" collapsed="false">
      <c r="A754" s="37" t="n">
        <v>46132</v>
      </c>
      <c r="B754" s="38" t="s">
        <v>867</v>
      </c>
      <c r="C754" s="38" t="s">
        <v>107</v>
      </c>
      <c r="D754" s="38" t="s">
        <v>92</v>
      </c>
      <c r="E754" s="39" t="str">
        <f aca="false">IF(D754="","",IFERROR(INDEX(Articles!$B$5:$B$304,MATCH(D754,Articles!$A$5:$A$304,0)),"Référence inconnue"))</f>
        <v>Disque à tronçonner Ø125 mm</v>
      </c>
      <c r="F754" s="38" t="s">
        <v>93</v>
      </c>
      <c r="G754" s="38"/>
      <c r="H754" s="38" t="n">
        <v>20</v>
      </c>
      <c r="I754" s="40" t="n">
        <f aca="false">IF(C754="","",IFERROR(INDEX(Listes!$B$3:$B$20,MATCH(C754,Listes!$A$3:$A$20,0)),""))</f>
        <v>-1</v>
      </c>
      <c r="J754" s="40" t="n">
        <f aca="false">IF(OR(H754="",I754=""),0,H754*I754)</f>
        <v>-20</v>
      </c>
      <c r="K754" s="38" t="s">
        <v>93</v>
      </c>
      <c r="L754" s="38" t="s">
        <v>108</v>
      </c>
      <c r="M754" s="41" t="str">
        <f aca="false">IF(D754="","",IF(E754="Référence inconnue","Référence inconnue",IF(I754="","Type inconnu",IF(AND(IFERROR(INDEX(Articles!$I$5:$I$304,MATCH(D754,Articles!$A$5:$A$304,0)),"Aucun")&lt;&gt;"Aucun",G754=""),"Lot manquant",IF(COUNTIF($N$2:$N$5000,N754)&gt;1,"Doublon ?","")))))</f>
        <v/>
      </c>
      <c r="N754" s="6" t="str">
        <f aca="false">IF(D754="","",B754&amp;"/"&amp;C754&amp;"/"&amp;D754&amp;"/"&amp;G754&amp;"/"&amp;H754&amp;"/"&amp;TEXT(A754,"0"))</f>
        <v>TR-2604-055/Transfert sortant/DT125//20/46132</v>
      </c>
    </row>
    <row r="755" customFormat="false" ht="15" hidden="false" customHeight="false" outlineLevel="0" collapsed="false">
      <c r="A755" s="37" t="n">
        <v>46132</v>
      </c>
      <c r="B755" s="38" t="s">
        <v>867</v>
      </c>
      <c r="C755" s="38" t="s">
        <v>110</v>
      </c>
      <c r="D755" s="38" t="s">
        <v>92</v>
      </c>
      <c r="E755" s="39" t="str">
        <f aca="false">IF(D755="","",IFERROR(INDEX(Articles!$B$5:$B$304,MATCH(D755,Articles!$A$5:$A$304,0)),"Référence inconnue"))</f>
        <v>Disque à tronçonner Ø125 mm</v>
      </c>
      <c r="F755" s="38" t="s">
        <v>111</v>
      </c>
      <c r="G755" s="38"/>
      <c r="H755" s="38" t="n">
        <v>20</v>
      </c>
      <c r="I755" s="40" t="n">
        <f aca="false">IF(C755="","",IFERROR(INDEX(Listes!$B$3:$B$20,MATCH(C755,Listes!$A$3:$A$20,0)),""))</f>
        <v>1</v>
      </c>
      <c r="J755" s="40" t="n">
        <f aca="false">IF(OR(H755="",I755=""),0,H755*I755)</f>
        <v>20</v>
      </c>
      <c r="K755" s="38" t="s">
        <v>93</v>
      </c>
      <c r="L755" s="38" t="s">
        <v>108</v>
      </c>
      <c r="M755" s="41" t="str">
        <f aca="false">IF(D755="","",IF(E755="Référence inconnue","Référence inconnue",IF(I755="","Type inconnu",IF(AND(IFERROR(INDEX(Articles!$I$5:$I$304,MATCH(D755,Articles!$A$5:$A$304,0)),"Aucun")&lt;&gt;"Aucun",G755=""),"Lot manquant",IF(COUNTIF($N$2:$N$5000,N755)&gt;1,"Doublon ?","")))))</f>
        <v/>
      </c>
      <c r="N755" s="6" t="str">
        <f aca="false">IF(D755="","",B755&amp;"/"&amp;C755&amp;"/"&amp;D755&amp;"/"&amp;G755&amp;"/"&amp;H755&amp;"/"&amp;TEXT(A755,"0"))</f>
        <v>TR-2604-055/Transfert entrant/DT125//20/46132</v>
      </c>
    </row>
    <row r="756" customFormat="false" ht="15" hidden="false" customHeight="false" outlineLevel="0" collapsed="false">
      <c r="A756" s="37" t="n">
        <v>46132</v>
      </c>
      <c r="B756" s="38" t="s">
        <v>868</v>
      </c>
      <c r="C756" s="38" t="s">
        <v>113</v>
      </c>
      <c r="D756" s="38" t="s">
        <v>92</v>
      </c>
      <c r="E756" s="39" t="str">
        <f aca="false">IF(D756="","",IFERROR(INDEX(Articles!$B$5:$B$304,MATCH(D756,Articles!$A$5:$A$304,0)),"Référence inconnue"))</f>
        <v>Disque à tronçonner Ø125 mm</v>
      </c>
      <c r="F756" s="38" t="s">
        <v>111</v>
      </c>
      <c r="G756" s="38"/>
      <c r="H756" s="38" t="n">
        <v>3</v>
      </c>
      <c r="I756" s="40" t="n">
        <f aca="false">IF(C756="","",IFERROR(INDEX(Listes!$B$3:$B$20,MATCH(C756,Listes!$A$3:$A$20,0)),""))</f>
        <v>-1</v>
      </c>
      <c r="J756" s="40" t="n">
        <f aca="false">IF(OR(H756="",I756=""),0,H756*I756)</f>
        <v>-3</v>
      </c>
      <c r="K756" s="38" t="s">
        <v>111</v>
      </c>
      <c r="L756" s="38" t="s">
        <v>114</v>
      </c>
      <c r="M756" s="41" t="str">
        <f aca="false">IF(D756="","",IF(E756="Référence inconnue","Référence inconnue",IF(I756="","Type inconnu",IF(AND(IFERROR(INDEX(Articles!$I$5:$I$304,MATCH(D756,Articles!$A$5:$A$304,0)),"Aucun")&lt;&gt;"Aucun",G756=""),"Lot manquant",IF(COUNTIF($N$2:$N$5000,N756)&gt;1,"Doublon ?","")))))</f>
        <v/>
      </c>
      <c r="N756" s="6" t="str">
        <f aca="false">IF(D756="","",B756&amp;"/"&amp;C756&amp;"/"&amp;D756&amp;"/"&amp;G756&amp;"/"&amp;H756&amp;"/"&amp;TEXT(A756,"0"))</f>
        <v>BS-2604-1579/Sortie/DT125//3/46132</v>
      </c>
    </row>
    <row r="757" customFormat="false" ht="15" hidden="false" customHeight="false" outlineLevel="0" collapsed="false">
      <c r="A757" s="37" t="n">
        <v>46132</v>
      </c>
      <c r="B757" s="38" t="s">
        <v>869</v>
      </c>
      <c r="C757" s="38" t="s">
        <v>113</v>
      </c>
      <c r="D757" s="38" t="s">
        <v>92</v>
      </c>
      <c r="E757" s="39" t="str">
        <f aca="false">IF(D757="","",IFERROR(INDEX(Articles!$B$5:$B$304,MATCH(D757,Articles!$A$5:$A$304,0)),"Référence inconnue"))</f>
        <v>Disque à tronçonner Ø125 mm</v>
      </c>
      <c r="F757" s="38" t="s">
        <v>111</v>
      </c>
      <c r="G757" s="38"/>
      <c r="H757" s="38" t="n">
        <v>6</v>
      </c>
      <c r="I757" s="40" t="n">
        <f aca="false">IF(C757="","",IFERROR(INDEX(Listes!$B$3:$B$20,MATCH(C757,Listes!$A$3:$A$20,0)),""))</f>
        <v>-1</v>
      </c>
      <c r="J757" s="40" t="n">
        <f aca="false">IF(OR(H757="",I757=""),0,H757*I757)</f>
        <v>-6</v>
      </c>
      <c r="K757" s="38" t="s">
        <v>111</v>
      </c>
      <c r="L757" s="38" t="s">
        <v>114</v>
      </c>
      <c r="M757" s="41" t="str">
        <f aca="false">IF(D757="","",IF(E757="Référence inconnue","Référence inconnue",IF(I757="","Type inconnu",IF(AND(IFERROR(INDEX(Articles!$I$5:$I$304,MATCH(D757,Articles!$A$5:$A$304,0)),"Aucun")&lt;&gt;"Aucun",G757=""),"Lot manquant",IF(COUNTIF($N$2:$N$5000,N757)&gt;1,"Doublon ?","")))))</f>
        <v/>
      </c>
      <c r="N757" s="6" t="str">
        <f aca="false">IF(D757="","",B757&amp;"/"&amp;C757&amp;"/"&amp;D757&amp;"/"&amp;G757&amp;"/"&amp;H757&amp;"/"&amp;TEXT(A757,"0"))</f>
        <v>BS-2604-1580/Sortie/DT125//6/46132</v>
      </c>
    </row>
    <row r="758" customFormat="false" ht="15" hidden="false" customHeight="false" outlineLevel="0" collapsed="false">
      <c r="A758" s="37" t="n">
        <v>46132</v>
      </c>
      <c r="B758" s="38" t="s">
        <v>870</v>
      </c>
      <c r="C758" s="38" t="s">
        <v>113</v>
      </c>
      <c r="D758" s="38" t="s">
        <v>95</v>
      </c>
      <c r="E758" s="39" t="str">
        <f aca="false">IF(D758="","",IFERROR(INDEX(Articles!$B$5:$B$304,MATCH(D758,Articles!$A$5:$A$304,0)),"Référence inconnue"))</f>
        <v>Gants de manutention taille 9</v>
      </c>
      <c r="F758" s="38" t="s">
        <v>93</v>
      </c>
      <c r="G758" s="38"/>
      <c r="H758" s="38" t="n">
        <v>3</v>
      </c>
      <c r="I758" s="40" t="n">
        <f aca="false">IF(C758="","",IFERROR(INDEX(Listes!$B$3:$B$20,MATCH(C758,Listes!$A$3:$A$20,0)),""))</f>
        <v>-1</v>
      </c>
      <c r="J758" s="40" t="n">
        <f aca="false">IF(OR(H758="",I758=""),0,H758*I758)</f>
        <v>-3</v>
      </c>
      <c r="K758" s="38" t="s">
        <v>93</v>
      </c>
      <c r="L758" s="38" t="s">
        <v>114</v>
      </c>
      <c r="M758" s="41" t="str">
        <f aca="false">IF(D758="","",IF(E758="Référence inconnue","Référence inconnue",IF(I758="","Type inconnu",IF(AND(IFERROR(INDEX(Articles!$I$5:$I$304,MATCH(D758,Articles!$A$5:$A$304,0)),"Aucun")&lt;&gt;"Aucun",G758=""),"Lot manquant",IF(COUNTIF($N$2:$N$5000,N758)&gt;1,"Doublon ?","")))))</f>
        <v/>
      </c>
      <c r="N758" s="6" t="str">
        <f aca="false">IF(D758="","",B758&amp;"/"&amp;C758&amp;"/"&amp;D758&amp;"/"&amp;G758&amp;"/"&amp;H758&amp;"/"&amp;TEXT(A758,"0"))</f>
        <v>BS-2604-1581/Sortie/GA09//3/46132</v>
      </c>
    </row>
    <row r="759" customFormat="false" ht="15" hidden="false" customHeight="false" outlineLevel="0" collapsed="false">
      <c r="A759" s="37" t="n">
        <v>46133</v>
      </c>
      <c r="B759" s="38" t="s">
        <v>871</v>
      </c>
      <c r="C759" s="38" t="s">
        <v>113</v>
      </c>
      <c r="D759" s="38" t="s">
        <v>92</v>
      </c>
      <c r="E759" s="39" t="str">
        <f aca="false">IF(D759="","",IFERROR(INDEX(Articles!$B$5:$B$304,MATCH(D759,Articles!$A$5:$A$304,0)),"Référence inconnue"))</f>
        <v>Disque à tronçonner Ø125 mm</v>
      </c>
      <c r="F759" s="38" t="s">
        <v>111</v>
      </c>
      <c r="G759" s="38"/>
      <c r="H759" s="38" t="n">
        <v>7</v>
      </c>
      <c r="I759" s="40" t="n">
        <f aca="false">IF(C759="","",IFERROR(INDEX(Listes!$B$3:$B$20,MATCH(C759,Listes!$A$3:$A$20,0)),""))</f>
        <v>-1</v>
      </c>
      <c r="J759" s="40" t="n">
        <f aca="false">IF(OR(H759="",I759=""),0,H759*I759)</f>
        <v>-7</v>
      </c>
      <c r="K759" s="38" t="s">
        <v>111</v>
      </c>
      <c r="L759" s="38" t="s">
        <v>114</v>
      </c>
      <c r="M759" s="41" t="str">
        <f aca="false">IF(D759="","",IF(E759="Référence inconnue","Référence inconnue",IF(I759="","Type inconnu",IF(AND(IFERROR(INDEX(Articles!$I$5:$I$304,MATCH(D759,Articles!$A$5:$A$304,0)),"Aucun")&lt;&gt;"Aucun",G759=""),"Lot manquant",IF(COUNTIF($N$2:$N$5000,N759)&gt;1,"Doublon ?","")))))</f>
        <v/>
      </c>
      <c r="N759" s="6" t="str">
        <f aca="false">IF(D759="","",B759&amp;"/"&amp;C759&amp;"/"&amp;D759&amp;"/"&amp;G759&amp;"/"&amp;H759&amp;"/"&amp;TEXT(A759,"0"))</f>
        <v>BS-2604-1582/Sortie/DT125//7/46133</v>
      </c>
    </row>
    <row r="760" customFormat="false" ht="15" hidden="false" customHeight="false" outlineLevel="0" collapsed="false">
      <c r="A760" s="37" t="n">
        <v>46133</v>
      </c>
      <c r="B760" s="38" t="s">
        <v>872</v>
      </c>
      <c r="C760" s="38" t="s">
        <v>113</v>
      </c>
      <c r="D760" s="38" t="s">
        <v>95</v>
      </c>
      <c r="E760" s="39" t="str">
        <f aca="false">IF(D760="","",IFERROR(INDEX(Articles!$B$5:$B$304,MATCH(D760,Articles!$A$5:$A$304,0)),"Référence inconnue"))</f>
        <v>Gants de manutention taille 9</v>
      </c>
      <c r="F760" s="38" t="s">
        <v>93</v>
      </c>
      <c r="G760" s="38"/>
      <c r="H760" s="38" t="n">
        <v>6</v>
      </c>
      <c r="I760" s="40" t="n">
        <f aca="false">IF(C760="","",IFERROR(INDEX(Listes!$B$3:$B$20,MATCH(C760,Listes!$A$3:$A$20,0)),""))</f>
        <v>-1</v>
      </c>
      <c r="J760" s="40" t="n">
        <f aca="false">IF(OR(H760="",I760=""),0,H760*I760)</f>
        <v>-6</v>
      </c>
      <c r="K760" s="38" t="s">
        <v>93</v>
      </c>
      <c r="L760" s="38" t="s">
        <v>114</v>
      </c>
      <c r="M760" s="41" t="str">
        <f aca="false">IF(D760="","",IF(E760="Référence inconnue","Référence inconnue",IF(I760="","Type inconnu",IF(AND(IFERROR(INDEX(Articles!$I$5:$I$304,MATCH(D760,Articles!$A$5:$A$304,0)),"Aucun")&lt;&gt;"Aucun",G760=""),"Lot manquant",IF(COUNTIF($N$2:$N$5000,N760)&gt;1,"Doublon ?","")))))</f>
        <v/>
      </c>
      <c r="N760" s="6" t="str">
        <f aca="false">IF(D760="","",B760&amp;"/"&amp;C760&amp;"/"&amp;D760&amp;"/"&amp;G760&amp;"/"&amp;H760&amp;"/"&amp;TEXT(A760,"0"))</f>
        <v>BS-2604-1583/Sortie/GA09//6/46133</v>
      </c>
    </row>
    <row r="761" customFormat="false" ht="15" hidden="false" customHeight="false" outlineLevel="0" collapsed="false">
      <c r="A761" s="37" t="n">
        <v>46133</v>
      </c>
      <c r="B761" s="38" t="s">
        <v>873</v>
      </c>
      <c r="C761" s="38" t="s">
        <v>113</v>
      </c>
      <c r="D761" s="38" t="s">
        <v>96</v>
      </c>
      <c r="E761" s="39" t="str">
        <f aca="false">IF(D761="","",IFERROR(INDEX(Articles!$B$5:$B$304,MATCH(D761,Articles!$A$5:$A$304,0)),"Référence inconnue"))</f>
        <v>Film étirable 500 mm</v>
      </c>
      <c r="F761" s="38" t="s">
        <v>93</v>
      </c>
      <c r="G761" s="38"/>
      <c r="H761" s="38" t="n">
        <v>3</v>
      </c>
      <c r="I761" s="40" t="n">
        <f aca="false">IF(C761="","",IFERROR(INDEX(Listes!$B$3:$B$20,MATCH(C761,Listes!$A$3:$A$20,0)),""))</f>
        <v>-1</v>
      </c>
      <c r="J761" s="40" t="n">
        <f aca="false">IF(OR(H761="",I761=""),0,H761*I761)</f>
        <v>-3</v>
      </c>
      <c r="K761" s="38" t="s">
        <v>93</v>
      </c>
      <c r="L761" s="38" t="s">
        <v>121</v>
      </c>
      <c r="M761" s="41" t="str">
        <f aca="false">IF(D761="","",IF(E761="Référence inconnue","Référence inconnue",IF(I761="","Type inconnu",IF(AND(IFERROR(INDEX(Articles!$I$5:$I$304,MATCH(D761,Articles!$A$5:$A$304,0)),"Aucun")&lt;&gt;"Aucun",G761=""),"Lot manquant",IF(COUNTIF($N$2:$N$5000,N761)&gt;1,"Doublon ?","")))))</f>
        <v/>
      </c>
      <c r="N761" s="6" t="str">
        <f aca="false">IF(D761="","",B761&amp;"/"&amp;C761&amp;"/"&amp;D761&amp;"/"&amp;G761&amp;"/"&amp;H761&amp;"/"&amp;TEXT(A761,"0"))</f>
        <v>BS-2604-1584/Sortie/FS500//3/46133</v>
      </c>
    </row>
    <row r="762" customFormat="false" ht="15" hidden="false" customHeight="false" outlineLevel="0" collapsed="false">
      <c r="A762" s="37" t="n">
        <v>46133</v>
      </c>
      <c r="B762" s="38" t="s">
        <v>874</v>
      </c>
      <c r="C762" s="38" t="s">
        <v>113</v>
      </c>
      <c r="D762" s="38" t="s">
        <v>102</v>
      </c>
      <c r="E762" s="39" t="str">
        <f aca="false">IF(D762="","",IFERROR(INDEX(Articles!$B$5:$B$304,MATCH(D762,Articles!$A$5:$A$304,0)),"Référence inconnue"))</f>
        <v>Huile hydraulique HVLP 46 (bidon 20 L)</v>
      </c>
      <c r="F762" s="38" t="s">
        <v>93</v>
      </c>
      <c r="G762" s="38" t="s">
        <v>787</v>
      </c>
      <c r="H762" s="38" t="n">
        <v>2</v>
      </c>
      <c r="I762" s="40" t="n">
        <f aca="false">IF(C762="","",IFERROR(INDEX(Listes!$B$3:$B$20,MATCH(C762,Listes!$A$3:$A$20,0)),""))</f>
        <v>-1</v>
      </c>
      <c r="J762" s="40" t="n">
        <f aca="false">IF(OR(H762="",I762=""),0,H762*I762)</f>
        <v>-2</v>
      </c>
      <c r="K762" s="38" t="s">
        <v>93</v>
      </c>
      <c r="L762" s="38" t="s">
        <v>124</v>
      </c>
      <c r="M762" s="41" t="str">
        <f aca="false">IF(D762="","",IF(E762="Référence inconnue","Référence inconnue",IF(I762="","Type inconnu",IF(AND(IFERROR(INDEX(Articles!$I$5:$I$304,MATCH(D762,Articles!$A$5:$A$304,0)),"Aucun")&lt;&gt;"Aucun",G762=""),"Lot manquant",IF(COUNTIF($N$2:$N$5000,N762)&gt;1,"Doublon ?","")))))</f>
        <v/>
      </c>
      <c r="N762" s="6" t="str">
        <f aca="false">IF(D762="","",B762&amp;"/"&amp;C762&amp;"/"&amp;D762&amp;"/"&amp;G762&amp;"/"&amp;H762&amp;"/"&amp;TEXT(A762,"0"))</f>
        <v>BS-2604-1585/Sortie/HV46/HV-2604-09/2/46133</v>
      </c>
    </row>
    <row r="763" customFormat="false" ht="15" hidden="false" customHeight="false" outlineLevel="0" collapsed="false">
      <c r="A763" s="37" t="n">
        <v>46133</v>
      </c>
      <c r="B763" s="38" t="s">
        <v>874</v>
      </c>
      <c r="C763" s="38" t="s">
        <v>113</v>
      </c>
      <c r="D763" s="38" t="s">
        <v>102</v>
      </c>
      <c r="E763" s="39" t="str">
        <f aca="false">IF(D763="","",IFERROR(INDEX(Articles!$B$5:$B$304,MATCH(D763,Articles!$A$5:$A$304,0)),"Référence inconnue"))</f>
        <v>Huile hydraulique HVLP 46 (bidon 20 L)</v>
      </c>
      <c r="F763" s="38" t="s">
        <v>93</v>
      </c>
      <c r="G763" s="38" t="s">
        <v>812</v>
      </c>
      <c r="H763" s="38" t="n">
        <v>2</v>
      </c>
      <c r="I763" s="40" t="n">
        <f aca="false">IF(C763="","",IFERROR(INDEX(Listes!$B$3:$B$20,MATCH(C763,Listes!$A$3:$A$20,0)),""))</f>
        <v>-1</v>
      </c>
      <c r="J763" s="40" t="n">
        <f aca="false">IF(OR(H763="",I763=""),0,H763*I763)</f>
        <v>-2</v>
      </c>
      <c r="K763" s="38" t="s">
        <v>93</v>
      </c>
      <c r="L763" s="38" t="s">
        <v>124</v>
      </c>
      <c r="M763" s="41" t="str">
        <f aca="false">IF(D763="","",IF(E763="Référence inconnue","Référence inconnue",IF(I763="","Type inconnu",IF(AND(IFERROR(INDEX(Articles!$I$5:$I$304,MATCH(D763,Articles!$A$5:$A$304,0)),"Aucun")&lt;&gt;"Aucun",G763=""),"Lot manquant",IF(COUNTIF($N$2:$N$5000,N763)&gt;1,"Doublon ?","")))))</f>
        <v/>
      </c>
      <c r="N763" s="6" t="str">
        <f aca="false">IF(D763="","",B763&amp;"/"&amp;C763&amp;"/"&amp;D763&amp;"/"&amp;G763&amp;"/"&amp;H763&amp;"/"&amp;TEXT(A763,"0"))</f>
        <v>BS-2604-1585/Sortie/HV46/HV-2604-10/2/46133</v>
      </c>
    </row>
    <row r="764" customFormat="false" ht="15" hidden="false" customHeight="false" outlineLevel="0" collapsed="false">
      <c r="A764" s="37" t="n">
        <v>46134</v>
      </c>
      <c r="B764" s="38" t="s">
        <v>875</v>
      </c>
      <c r="C764" s="38" t="s">
        <v>107</v>
      </c>
      <c r="D764" s="38" t="s">
        <v>92</v>
      </c>
      <c r="E764" s="39" t="str">
        <f aca="false">IF(D764="","",IFERROR(INDEX(Articles!$B$5:$B$304,MATCH(D764,Articles!$A$5:$A$304,0)),"Référence inconnue"))</f>
        <v>Disque à tronçonner Ø125 mm</v>
      </c>
      <c r="F764" s="38" t="s">
        <v>93</v>
      </c>
      <c r="G764" s="38"/>
      <c r="H764" s="38" t="n">
        <v>20</v>
      </c>
      <c r="I764" s="40" t="n">
        <f aca="false">IF(C764="","",IFERROR(INDEX(Listes!$B$3:$B$20,MATCH(C764,Listes!$A$3:$A$20,0)),""))</f>
        <v>-1</v>
      </c>
      <c r="J764" s="40" t="n">
        <f aca="false">IF(OR(H764="",I764=""),0,H764*I764)</f>
        <v>-20</v>
      </c>
      <c r="K764" s="38" t="s">
        <v>93</v>
      </c>
      <c r="L764" s="38" t="s">
        <v>108</v>
      </c>
      <c r="M764" s="41" t="str">
        <f aca="false">IF(D764="","",IF(E764="Référence inconnue","Référence inconnue",IF(I764="","Type inconnu",IF(AND(IFERROR(INDEX(Articles!$I$5:$I$304,MATCH(D764,Articles!$A$5:$A$304,0)),"Aucun")&lt;&gt;"Aucun",G764=""),"Lot manquant",IF(COUNTIF($N$2:$N$5000,N764)&gt;1,"Doublon ?","")))))</f>
        <v/>
      </c>
      <c r="N764" s="6" t="str">
        <f aca="false">IF(D764="","",B764&amp;"/"&amp;C764&amp;"/"&amp;D764&amp;"/"&amp;G764&amp;"/"&amp;H764&amp;"/"&amp;TEXT(A764,"0"))</f>
        <v>TR-2604-056/Transfert sortant/DT125//20/46134</v>
      </c>
    </row>
    <row r="765" customFormat="false" ht="15" hidden="false" customHeight="false" outlineLevel="0" collapsed="false">
      <c r="A765" s="37" t="n">
        <v>46134</v>
      </c>
      <c r="B765" s="38" t="s">
        <v>875</v>
      </c>
      <c r="C765" s="38" t="s">
        <v>110</v>
      </c>
      <c r="D765" s="38" t="s">
        <v>92</v>
      </c>
      <c r="E765" s="39" t="str">
        <f aca="false">IF(D765="","",IFERROR(INDEX(Articles!$B$5:$B$304,MATCH(D765,Articles!$A$5:$A$304,0)),"Référence inconnue"))</f>
        <v>Disque à tronçonner Ø125 mm</v>
      </c>
      <c r="F765" s="38" t="s">
        <v>111</v>
      </c>
      <c r="G765" s="38"/>
      <c r="H765" s="38" t="n">
        <v>20</v>
      </c>
      <c r="I765" s="40" t="n">
        <f aca="false">IF(C765="","",IFERROR(INDEX(Listes!$B$3:$B$20,MATCH(C765,Listes!$A$3:$A$20,0)),""))</f>
        <v>1</v>
      </c>
      <c r="J765" s="40" t="n">
        <f aca="false">IF(OR(H765="",I765=""),0,H765*I765)</f>
        <v>20</v>
      </c>
      <c r="K765" s="38" t="s">
        <v>93</v>
      </c>
      <c r="L765" s="38" t="s">
        <v>108</v>
      </c>
      <c r="M765" s="41" t="str">
        <f aca="false">IF(D765="","",IF(E765="Référence inconnue","Référence inconnue",IF(I765="","Type inconnu",IF(AND(IFERROR(INDEX(Articles!$I$5:$I$304,MATCH(D765,Articles!$A$5:$A$304,0)),"Aucun")&lt;&gt;"Aucun",G765=""),"Lot manquant",IF(COUNTIF($N$2:$N$5000,N765)&gt;1,"Doublon ?","")))))</f>
        <v/>
      </c>
      <c r="N765" s="6" t="str">
        <f aca="false">IF(D765="","",B765&amp;"/"&amp;C765&amp;"/"&amp;D765&amp;"/"&amp;G765&amp;"/"&amp;H765&amp;"/"&amp;TEXT(A765,"0"))</f>
        <v>TR-2604-056/Transfert entrant/DT125//20/46134</v>
      </c>
    </row>
    <row r="766" customFormat="false" ht="15" hidden="false" customHeight="false" outlineLevel="0" collapsed="false">
      <c r="A766" s="37" t="n">
        <v>46134</v>
      </c>
      <c r="B766" s="38" t="s">
        <v>876</v>
      </c>
      <c r="C766" s="38" t="s">
        <v>113</v>
      </c>
      <c r="D766" s="38" t="s">
        <v>92</v>
      </c>
      <c r="E766" s="39" t="str">
        <f aca="false">IF(D766="","",IFERROR(INDEX(Articles!$B$5:$B$304,MATCH(D766,Articles!$A$5:$A$304,0)),"Référence inconnue"))</f>
        <v>Disque à tronçonner Ø125 mm</v>
      </c>
      <c r="F766" s="38" t="s">
        <v>111</v>
      </c>
      <c r="G766" s="38"/>
      <c r="H766" s="38" t="n">
        <v>6</v>
      </c>
      <c r="I766" s="40" t="n">
        <f aca="false">IF(C766="","",IFERROR(INDEX(Listes!$B$3:$B$20,MATCH(C766,Listes!$A$3:$A$20,0)),""))</f>
        <v>-1</v>
      </c>
      <c r="J766" s="40" t="n">
        <f aca="false">IF(OR(H766="",I766=""),0,H766*I766)</f>
        <v>-6</v>
      </c>
      <c r="K766" s="38" t="s">
        <v>111</v>
      </c>
      <c r="L766" s="38" t="s">
        <v>114</v>
      </c>
      <c r="M766" s="41" t="str">
        <f aca="false">IF(D766="","",IF(E766="Référence inconnue","Référence inconnue",IF(I766="","Type inconnu",IF(AND(IFERROR(INDEX(Articles!$I$5:$I$304,MATCH(D766,Articles!$A$5:$A$304,0)),"Aucun")&lt;&gt;"Aucun",G766=""),"Lot manquant",IF(COUNTIF($N$2:$N$5000,N766)&gt;1,"Doublon ?","")))))</f>
        <v/>
      </c>
      <c r="N766" s="6" t="str">
        <f aca="false">IF(D766="","",B766&amp;"/"&amp;C766&amp;"/"&amp;D766&amp;"/"&amp;G766&amp;"/"&amp;H766&amp;"/"&amp;TEXT(A766,"0"))</f>
        <v>BS-2604-1586/Sortie/DT125//6/46134</v>
      </c>
    </row>
    <row r="767" customFormat="false" ht="15" hidden="false" customHeight="false" outlineLevel="0" collapsed="false">
      <c r="A767" s="37" t="n">
        <v>46134</v>
      </c>
      <c r="B767" s="38" t="s">
        <v>877</v>
      </c>
      <c r="C767" s="38" t="s">
        <v>113</v>
      </c>
      <c r="D767" s="38" t="s">
        <v>92</v>
      </c>
      <c r="E767" s="39" t="str">
        <f aca="false">IF(D767="","",IFERROR(INDEX(Articles!$B$5:$B$304,MATCH(D767,Articles!$A$5:$A$304,0)),"Référence inconnue"))</f>
        <v>Disque à tronçonner Ø125 mm</v>
      </c>
      <c r="F767" s="38" t="s">
        <v>111</v>
      </c>
      <c r="G767" s="38"/>
      <c r="H767" s="38" t="n">
        <v>12</v>
      </c>
      <c r="I767" s="40" t="n">
        <f aca="false">IF(C767="","",IFERROR(INDEX(Listes!$B$3:$B$20,MATCH(C767,Listes!$A$3:$A$20,0)),""))</f>
        <v>-1</v>
      </c>
      <c r="J767" s="40" t="n">
        <f aca="false">IF(OR(H767="",I767=""),0,H767*I767)</f>
        <v>-12</v>
      </c>
      <c r="K767" s="38" t="s">
        <v>111</v>
      </c>
      <c r="L767" s="38" t="s">
        <v>114</v>
      </c>
      <c r="M767" s="41" t="str">
        <f aca="false">IF(D767="","",IF(E767="Référence inconnue","Référence inconnue",IF(I767="","Type inconnu",IF(AND(IFERROR(INDEX(Articles!$I$5:$I$304,MATCH(D767,Articles!$A$5:$A$304,0)),"Aucun")&lt;&gt;"Aucun",G767=""),"Lot manquant",IF(COUNTIF($N$2:$N$5000,N767)&gt;1,"Doublon ?","")))))</f>
        <v/>
      </c>
      <c r="N767" s="6" t="str">
        <f aca="false">IF(D767="","",B767&amp;"/"&amp;C767&amp;"/"&amp;D767&amp;"/"&amp;G767&amp;"/"&amp;H767&amp;"/"&amp;TEXT(A767,"0"))</f>
        <v>BS-2604-1587/Sortie/DT125//12/46134</v>
      </c>
    </row>
    <row r="768" customFormat="false" ht="15" hidden="false" customHeight="false" outlineLevel="0" collapsed="false">
      <c r="A768" s="37" t="n">
        <v>46134</v>
      </c>
      <c r="B768" s="38" t="s">
        <v>878</v>
      </c>
      <c r="C768" s="38" t="s">
        <v>113</v>
      </c>
      <c r="D768" s="38" t="s">
        <v>95</v>
      </c>
      <c r="E768" s="39" t="str">
        <f aca="false">IF(D768="","",IFERROR(INDEX(Articles!$B$5:$B$304,MATCH(D768,Articles!$A$5:$A$304,0)),"Référence inconnue"))</f>
        <v>Gants de manutention taille 9</v>
      </c>
      <c r="F768" s="38" t="s">
        <v>93</v>
      </c>
      <c r="G768" s="38"/>
      <c r="H768" s="38" t="n">
        <v>1</v>
      </c>
      <c r="I768" s="40" t="n">
        <f aca="false">IF(C768="","",IFERROR(INDEX(Listes!$B$3:$B$20,MATCH(C768,Listes!$A$3:$A$20,0)),""))</f>
        <v>-1</v>
      </c>
      <c r="J768" s="40" t="n">
        <f aca="false">IF(OR(H768="",I768=""),0,H768*I768)</f>
        <v>-1</v>
      </c>
      <c r="K768" s="38" t="s">
        <v>93</v>
      </c>
      <c r="L768" s="38" t="s">
        <v>114</v>
      </c>
      <c r="M768" s="41" t="str">
        <f aca="false">IF(D768="","",IF(E768="Référence inconnue","Référence inconnue",IF(I768="","Type inconnu",IF(AND(IFERROR(INDEX(Articles!$I$5:$I$304,MATCH(D768,Articles!$A$5:$A$304,0)),"Aucun")&lt;&gt;"Aucun",G768=""),"Lot manquant",IF(COUNTIF($N$2:$N$5000,N768)&gt;1,"Doublon ?","")))))</f>
        <v/>
      </c>
      <c r="N768" s="6" t="str">
        <f aca="false">IF(D768="","",B768&amp;"/"&amp;C768&amp;"/"&amp;D768&amp;"/"&amp;G768&amp;"/"&amp;H768&amp;"/"&amp;TEXT(A768,"0"))</f>
        <v>BS-2604-1588/Sortie/GA09//1/46134</v>
      </c>
    </row>
    <row r="769" customFormat="false" ht="15" hidden="false" customHeight="false" outlineLevel="0" collapsed="false">
      <c r="A769" s="37" t="n">
        <v>46134</v>
      </c>
      <c r="B769" s="38" t="s">
        <v>879</v>
      </c>
      <c r="C769" s="38" t="s">
        <v>113</v>
      </c>
      <c r="D769" s="38" t="s">
        <v>96</v>
      </c>
      <c r="E769" s="39" t="str">
        <f aca="false">IF(D769="","",IFERROR(INDEX(Articles!$B$5:$B$304,MATCH(D769,Articles!$A$5:$A$304,0)),"Référence inconnue"))</f>
        <v>Film étirable 500 mm</v>
      </c>
      <c r="F769" s="38" t="s">
        <v>93</v>
      </c>
      <c r="G769" s="38"/>
      <c r="H769" s="38" t="n">
        <v>3</v>
      </c>
      <c r="I769" s="40" t="n">
        <f aca="false">IF(C769="","",IFERROR(INDEX(Listes!$B$3:$B$20,MATCH(C769,Listes!$A$3:$A$20,0)),""))</f>
        <v>-1</v>
      </c>
      <c r="J769" s="40" t="n">
        <f aca="false">IF(OR(H769="",I769=""),0,H769*I769)</f>
        <v>-3</v>
      </c>
      <c r="K769" s="38" t="s">
        <v>93</v>
      </c>
      <c r="L769" s="38" t="s">
        <v>121</v>
      </c>
      <c r="M769" s="41" t="str">
        <f aca="false">IF(D769="","",IF(E769="Référence inconnue","Référence inconnue",IF(I769="","Type inconnu",IF(AND(IFERROR(INDEX(Articles!$I$5:$I$304,MATCH(D769,Articles!$A$5:$A$304,0)),"Aucun")&lt;&gt;"Aucun",G769=""),"Lot manquant",IF(COUNTIF($N$2:$N$5000,N769)&gt;1,"Doublon ?","")))))</f>
        <v/>
      </c>
      <c r="N769" s="6" t="str">
        <f aca="false">IF(D769="","",B769&amp;"/"&amp;C769&amp;"/"&amp;D769&amp;"/"&amp;G769&amp;"/"&amp;H769&amp;"/"&amp;TEXT(A769,"0"))</f>
        <v>BS-2604-1589/Sortie/FS500//3/46134</v>
      </c>
    </row>
    <row r="770" customFormat="false" ht="15" hidden="false" customHeight="false" outlineLevel="0" collapsed="false">
      <c r="A770" s="37" t="n">
        <v>46135</v>
      </c>
      <c r="B770" s="38" t="s">
        <v>880</v>
      </c>
      <c r="C770" s="38" t="s">
        <v>107</v>
      </c>
      <c r="D770" s="38" t="s">
        <v>92</v>
      </c>
      <c r="E770" s="39" t="str">
        <f aca="false">IF(D770="","",IFERROR(INDEX(Articles!$B$5:$B$304,MATCH(D770,Articles!$A$5:$A$304,0)),"Référence inconnue"))</f>
        <v>Disque à tronçonner Ø125 mm</v>
      </c>
      <c r="F770" s="38" t="s">
        <v>93</v>
      </c>
      <c r="G770" s="38"/>
      <c r="H770" s="38" t="n">
        <v>20</v>
      </c>
      <c r="I770" s="40" t="n">
        <f aca="false">IF(C770="","",IFERROR(INDEX(Listes!$B$3:$B$20,MATCH(C770,Listes!$A$3:$A$20,0)),""))</f>
        <v>-1</v>
      </c>
      <c r="J770" s="40" t="n">
        <f aca="false">IF(OR(H770="",I770=""),0,H770*I770)</f>
        <v>-20</v>
      </c>
      <c r="K770" s="38" t="s">
        <v>93</v>
      </c>
      <c r="L770" s="38" t="s">
        <v>108</v>
      </c>
      <c r="M770" s="41" t="str">
        <f aca="false">IF(D770="","",IF(E770="Référence inconnue","Référence inconnue",IF(I770="","Type inconnu",IF(AND(IFERROR(INDEX(Articles!$I$5:$I$304,MATCH(D770,Articles!$A$5:$A$304,0)),"Aucun")&lt;&gt;"Aucun",G770=""),"Lot manquant",IF(COUNTIF($N$2:$N$5000,N770)&gt;1,"Doublon ?","")))))</f>
        <v/>
      </c>
      <c r="N770" s="6" t="str">
        <f aca="false">IF(D770="","",B770&amp;"/"&amp;C770&amp;"/"&amp;D770&amp;"/"&amp;G770&amp;"/"&amp;H770&amp;"/"&amp;TEXT(A770,"0"))</f>
        <v>TR-2604-057/Transfert sortant/DT125//20/46135</v>
      </c>
    </row>
    <row r="771" customFormat="false" ht="15" hidden="false" customHeight="false" outlineLevel="0" collapsed="false">
      <c r="A771" s="37" t="n">
        <v>46135</v>
      </c>
      <c r="B771" s="38" t="s">
        <v>880</v>
      </c>
      <c r="C771" s="38" t="s">
        <v>110</v>
      </c>
      <c r="D771" s="38" t="s">
        <v>92</v>
      </c>
      <c r="E771" s="39" t="str">
        <f aca="false">IF(D771="","",IFERROR(INDEX(Articles!$B$5:$B$304,MATCH(D771,Articles!$A$5:$A$304,0)),"Référence inconnue"))</f>
        <v>Disque à tronçonner Ø125 mm</v>
      </c>
      <c r="F771" s="38" t="s">
        <v>111</v>
      </c>
      <c r="G771" s="38"/>
      <c r="H771" s="38" t="n">
        <v>20</v>
      </c>
      <c r="I771" s="40" t="n">
        <f aca="false">IF(C771="","",IFERROR(INDEX(Listes!$B$3:$B$20,MATCH(C771,Listes!$A$3:$A$20,0)),""))</f>
        <v>1</v>
      </c>
      <c r="J771" s="40" t="n">
        <f aca="false">IF(OR(H771="",I771=""),0,H771*I771)</f>
        <v>20</v>
      </c>
      <c r="K771" s="38" t="s">
        <v>93</v>
      </c>
      <c r="L771" s="38" t="s">
        <v>108</v>
      </c>
      <c r="M771" s="41" t="str">
        <f aca="false">IF(D771="","",IF(E771="Référence inconnue","Référence inconnue",IF(I771="","Type inconnu",IF(AND(IFERROR(INDEX(Articles!$I$5:$I$304,MATCH(D771,Articles!$A$5:$A$304,0)),"Aucun")&lt;&gt;"Aucun",G771=""),"Lot manquant",IF(COUNTIF($N$2:$N$5000,N771)&gt;1,"Doublon ?","")))))</f>
        <v/>
      </c>
      <c r="N771" s="6" t="str">
        <f aca="false">IF(D771="","",B771&amp;"/"&amp;C771&amp;"/"&amp;D771&amp;"/"&amp;G771&amp;"/"&amp;H771&amp;"/"&amp;TEXT(A771,"0"))</f>
        <v>TR-2604-057/Transfert entrant/DT125//20/46135</v>
      </c>
    </row>
    <row r="772" customFormat="false" ht="15" hidden="false" customHeight="false" outlineLevel="0" collapsed="false">
      <c r="A772" s="37" t="n">
        <v>46135</v>
      </c>
      <c r="B772" s="38" t="s">
        <v>881</v>
      </c>
      <c r="C772" s="38" t="s">
        <v>113</v>
      </c>
      <c r="D772" s="38" t="s">
        <v>92</v>
      </c>
      <c r="E772" s="39" t="str">
        <f aca="false">IF(D772="","",IFERROR(INDEX(Articles!$B$5:$B$304,MATCH(D772,Articles!$A$5:$A$304,0)),"Référence inconnue"))</f>
        <v>Disque à tronçonner Ø125 mm</v>
      </c>
      <c r="F772" s="38" t="s">
        <v>111</v>
      </c>
      <c r="G772" s="38"/>
      <c r="H772" s="38" t="n">
        <v>5</v>
      </c>
      <c r="I772" s="40" t="n">
        <f aca="false">IF(C772="","",IFERROR(INDEX(Listes!$B$3:$B$20,MATCH(C772,Listes!$A$3:$A$20,0)),""))</f>
        <v>-1</v>
      </c>
      <c r="J772" s="40" t="n">
        <f aca="false">IF(OR(H772="",I772=""),0,H772*I772)</f>
        <v>-5</v>
      </c>
      <c r="K772" s="38" t="s">
        <v>111</v>
      </c>
      <c r="L772" s="38" t="s">
        <v>114</v>
      </c>
      <c r="M772" s="41" t="str">
        <f aca="false">IF(D772="","",IF(E772="Référence inconnue","Référence inconnue",IF(I772="","Type inconnu",IF(AND(IFERROR(INDEX(Articles!$I$5:$I$304,MATCH(D772,Articles!$A$5:$A$304,0)),"Aucun")&lt;&gt;"Aucun",G772=""),"Lot manquant",IF(COUNTIF($N$2:$N$5000,N772)&gt;1,"Doublon ?","")))))</f>
        <v/>
      </c>
      <c r="N772" s="6" t="str">
        <f aca="false">IF(D772="","",B772&amp;"/"&amp;C772&amp;"/"&amp;D772&amp;"/"&amp;G772&amp;"/"&amp;H772&amp;"/"&amp;TEXT(A772,"0"))</f>
        <v>BS-2604-1590/Sortie/DT125//5/46135</v>
      </c>
    </row>
    <row r="773" customFormat="false" ht="15" hidden="false" customHeight="false" outlineLevel="0" collapsed="false">
      <c r="A773" s="37" t="n">
        <v>46135</v>
      </c>
      <c r="B773" s="38" t="s">
        <v>882</v>
      </c>
      <c r="C773" s="38" t="s">
        <v>113</v>
      </c>
      <c r="D773" s="38" t="s">
        <v>95</v>
      </c>
      <c r="E773" s="39" t="str">
        <f aca="false">IF(D773="","",IFERROR(INDEX(Articles!$B$5:$B$304,MATCH(D773,Articles!$A$5:$A$304,0)),"Référence inconnue"))</f>
        <v>Gants de manutention taille 9</v>
      </c>
      <c r="F773" s="38" t="s">
        <v>93</v>
      </c>
      <c r="G773" s="38"/>
      <c r="H773" s="38" t="n">
        <v>5</v>
      </c>
      <c r="I773" s="40" t="n">
        <f aca="false">IF(C773="","",IFERROR(INDEX(Listes!$B$3:$B$20,MATCH(C773,Listes!$A$3:$A$20,0)),""))</f>
        <v>-1</v>
      </c>
      <c r="J773" s="40" t="n">
        <f aca="false">IF(OR(H773="",I773=""),0,H773*I773)</f>
        <v>-5</v>
      </c>
      <c r="K773" s="38" t="s">
        <v>93</v>
      </c>
      <c r="L773" s="38" t="s">
        <v>114</v>
      </c>
      <c r="M773" s="41" t="str">
        <f aca="false">IF(D773="","",IF(E773="Référence inconnue","Référence inconnue",IF(I773="","Type inconnu",IF(AND(IFERROR(INDEX(Articles!$I$5:$I$304,MATCH(D773,Articles!$A$5:$A$304,0)),"Aucun")&lt;&gt;"Aucun",G773=""),"Lot manquant",IF(COUNTIF($N$2:$N$5000,N773)&gt;1,"Doublon ?","")))))</f>
        <v/>
      </c>
      <c r="N773" s="6" t="str">
        <f aca="false">IF(D773="","",B773&amp;"/"&amp;C773&amp;"/"&amp;D773&amp;"/"&amp;G773&amp;"/"&amp;H773&amp;"/"&amp;TEXT(A773,"0"))</f>
        <v>BS-2604-1591/Sortie/GA09//5/46135</v>
      </c>
    </row>
    <row r="774" customFormat="false" ht="15" hidden="false" customHeight="false" outlineLevel="0" collapsed="false">
      <c r="A774" s="37" t="n">
        <v>46135</v>
      </c>
      <c r="B774" s="38" t="s">
        <v>883</v>
      </c>
      <c r="C774" s="38" t="s">
        <v>113</v>
      </c>
      <c r="D774" s="38" t="s">
        <v>97</v>
      </c>
      <c r="E774" s="39" t="str">
        <f aca="false">IF(D774="","",IFERROR(INDEX(Articles!$B$5:$B$304,MATCH(D774,Articles!$A$5:$A$304,0)),"Référence inconnue"))</f>
        <v>Vis H M8x30 (boîte de 100)</v>
      </c>
      <c r="F774" s="38" t="s">
        <v>93</v>
      </c>
      <c r="G774" s="38"/>
      <c r="H774" s="38" t="n">
        <v>1</v>
      </c>
      <c r="I774" s="40" t="n">
        <f aca="false">IF(C774="","",IFERROR(INDEX(Listes!$B$3:$B$20,MATCH(C774,Listes!$A$3:$A$20,0)),""))</f>
        <v>-1</v>
      </c>
      <c r="J774" s="40" t="n">
        <f aca="false">IF(OR(H774="",I774=""),0,H774*I774)</f>
        <v>-1</v>
      </c>
      <c r="K774" s="38" t="s">
        <v>93</v>
      </c>
      <c r="L774" s="38" t="s">
        <v>114</v>
      </c>
      <c r="M774" s="41" t="str">
        <f aca="false">IF(D774="","",IF(E774="Référence inconnue","Référence inconnue",IF(I774="","Type inconnu",IF(AND(IFERROR(INDEX(Articles!$I$5:$I$304,MATCH(D774,Articles!$A$5:$A$304,0)),"Aucun")&lt;&gt;"Aucun",G774=""),"Lot manquant",IF(COUNTIF($N$2:$N$5000,N774)&gt;1,"Doublon ?","")))))</f>
        <v/>
      </c>
      <c r="N774" s="6" t="str">
        <f aca="false">IF(D774="","",B774&amp;"/"&amp;C774&amp;"/"&amp;D774&amp;"/"&amp;G774&amp;"/"&amp;H774&amp;"/"&amp;TEXT(A774,"0"))</f>
        <v>BS-2604-1592/Sortie/BO830//1/46135</v>
      </c>
    </row>
    <row r="775" customFormat="false" ht="15" hidden="false" customHeight="false" outlineLevel="0" collapsed="false">
      <c r="A775" s="37" t="n">
        <v>46135</v>
      </c>
      <c r="B775" s="38" t="s">
        <v>884</v>
      </c>
      <c r="C775" s="38" t="s">
        <v>113</v>
      </c>
      <c r="D775" s="38" t="s">
        <v>99</v>
      </c>
      <c r="E775" s="39" t="str">
        <f aca="false">IF(D775="","",IFERROR(INDEX(Articles!$B$5:$B$304,MATCH(D775,Articles!$A$5:$A$304,0)),"Référence inconnue"))</f>
        <v>Fil MIG Ø1 mm (bobine 15 kg)</v>
      </c>
      <c r="F775" s="38" t="s">
        <v>93</v>
      </c>
      <c r="G775" s="38" t="s">
        <v>684</v>
      </c>
      <c r="H775" s="38" t="n">
        <v>1</v>
      </c>
      <c r="I775" s="40" t="n">
        <f aca="false">IF(C775="","",IFERROR(INDEX(Listes!$B$3:$B$20,MATCH(C775,Listes!$A$3:$A$20,0)),""))</f>
        <v>-1</v>
      </c>
      <c r="J775" s="40" t="n">
        <f aca="false">IF(OR(H775="",I775=""),0,H775*I775)</f>
        <v>-1</v>
      </c>
      <c r="K775" s="38" t="s">
        <v>93</v>
      </c>
      <c r="L775" s="38" t="s">
        <v>114</v>
      </c>
      <c r="M775" s="41" t="str">
        <f aca="false">IF(D775="","",IF(E775="Référence inconnue","Référence inconnue",IF(I775="","Type inconnu",IF(AND(IFERROR(INDEX(Articles!$I$5:$I$304,MATCH(D775,Articles!$A$5:$A$304,0)),"Aucun")&lt;&gt;"Aucun",G775=""),"Lot manquant",IF(COUNTIF($N$2:$N$5000,N775)&gt;1,"Doublon ?","")))))</f>
        <v/>
      </c>
      <c r="N775" s="6" t="str">
        <f aca="false">IF(D775="","",B775&amp;"/"&amp;C775&amp;"/"&amp;D775&amp;"/"&amp;G775&amp;"/"&amp;H775&amp;"/"&amp;TEXT(A775,"0"))</f>
        <v>BS-2604-1593/Sortie/FIL10/FIL-2603-04/1/46135</v>
      </c>
    </row>
    <row r="776" customFormat="false" ht="15" hidden="false" customHeight="false" outlineLevel="0" collapsed="false">
      <c r="A776" s="37" t="n">
        <v>46136</v>
      </c>
      <c r="B776" s="38" t="s">
        <v>885</v>
      </c>
      <c r="C776" s="38" t="s">
        <v>113</v>
      </c>
      <c r="D776" s="38" t="s">
        <v>92</v>
      </c>
      <c r="E776" s="39" t="str">
        <f aca="false">IF(D776="","",IFERROR(INDEX(Articles!$B$5:$B$304,MATCH(D776,Articles!$A$5:$A$304,0)),"Référence inconnue"))</f>
        <v>Disque à tronçonner Ø125 mm</v>
      </c>
      <c r="F776" s="38" t="s">
        <v>111</v>
      </c>
      <c r="G776" s="38"/>
      <c r="H776" s="38" t="n">
        <v>2</v>
      </c>
      <c r="I776" s="40" t="n">
        <f aca="false">IF(C776="","",IFERROR(INDEX(Listes!$B$3:$B$20,MATCH(C776,Listes!$A$3:$A$20,0)),""))</f>
        <v>-1</v>
      </c>
      <c r="J776" s="40" t="n">
        <f aca="false">IF(OR(H776="",I776=""),0,H776*I776)</f>
        <v>-2</v>
      </c>
      <c r="K776" s="38" t="s">
        <v>111</v>
      </c>
      <c r="L776" s="38" t="s">
        <v>114</v>
      </c>
      <c r="M776" s="41" t="str">
        <f aca="false">IF(D776="","",IF(E776="Référence inconnue","Référence inconnue",IF(I776="","Type inconnu",IF(AND(IFERROR(INDEX(Articles!$I$5:$I$304,MATCH(D776,Articles!$A$5:$A$304,0)),"Aucun")&lt;&gt;"Aucun",G776=""),"Lot manquant",IF(COUNTIF($N$2:$N$5000,N776)&gt;1,"Doublon ?","")))))</f>
        <v/>
      </c>
      <c r="N776" s="6" t="str">
        <f aca="false">IF(D776="","",B776&amp;"/"&amp;C776&amp;"/"&amp;D776&amp;"/"&amp;G776&amp;"/"&amp;H776&amp;"/"&amp;TEXT(A776,"0"))</f>
        <v>BS-2604-1594/Sortie/DT125//2/46136</v>
      </c>
    </row>
    <row r="777" customFormat="false" ht="15" hidden="false" customHeight="false" outlineLevel="0" collapsed="false">
      <c r="A777" s="37" t="n">
        <v>46136</v>
      </c>
      <c r="B777" s="38" t="s">
        <v>886</v>
      </c>
      <c r="C777" s="38" t="s">
        <v>113</v>
      </c>
      <c r="D777" s="38" t="s">
        <v>92</v>
      </c>
      <c r="E777" s="39" t="str">
        <f aca="false">IF(D777="","",IFERROR(INDEX(Articles!$B$5:$B$304,MATCH(D777,Articles!$A$5:$A$304,0)),"Référence inconnue"))</f>
        <v>Disque à tronçonner Ø125 mm</v>
      </c>
      <c r="F777" s="38" t="s">
        <v>111</v>
      </c>
      <c r="G777" s="38"/>
      <c r="H777" s="38" t="n">
        <v>6</v>
      </c>
      <c r="I777" s="40" t="n">
        <f aca="false">IF(C777="","",IFERROR(INDEX(Listes!$B$3:$B$20,MATCH(C777,Listes!$A$3:$A$20,0)),""))</f>
        <v>-1</v>
      </c>
      <c r="J777" s="40" t="n">
        <f aca="false">IF(OR(H777="",I777=""),0,H777*I777)</f>
        <v>-6</v>
      </c>
      <c r="K777" s="38" t="s">
        <v>111</v>
      </c>
      <c r="L777" s="38" t="s">
        <v>114</v>
      </c>
      <c r="M777" s="41" t="str">
        <f aca="false">IF(D777="","",IF(E777="Référence inconnue","Référence inconnue",IF(I777="","Type inconnu",IF(AND(IFERROR(INDEX(Articles!$I$5:$I$304,MATCH(D777,Articles!$A$5:$A$304,0)),"Aucun")&lt;&gt;"Aucun",G777=""),"Lot manquant",IF(COUNTIF($N$2:$N$5000,N777)&gt;1,"Doublon ?","")))))</f>
        <v/>
      </c>
      <c r="N777" s="6" t="str">
        <f aca="false">IF(D777="","",B777&amp;"/"&amp;C777&amp;"/"&amp;D777&amp;"/"&amp;G777&amp;"/"&amp;H777&amp;"/"&amp;TEXT(A777,"0"))</f>
        <v>BS-2604-1595/Sortie/DT125//6/46136</v>
      </c>
    </row>
    <row r="778" customFormat="false" ht="15" hidden="false" customHeight="false" outlineLevel="0" collapsed="false">
      <c r="A778" s="37" t="n">
        <v>46136</v>
      </c>
      <c r="B778" s="38" t="s">
        <v>887</v>
      </c>
      <c r="C778" s="38" t="s">
        <v>113</v>
      </c>
      <c r="D778" s="38" t="s">
        <v>95</v>
      </c>
      <c r="E778" s="39" t="str">
        <f aca="false">IF(D778="","",IFERROR(INDEX(Articles!$B$5:$B$304,MATCH(D778,Articles!$A$5:$A$304,0)),"Référence inconnue"))</f>
        <v>Gants de manutention taille 9</v>
      </c>
      <c r="F778" s="38" t="s">
        <v>93</v>
      </c>
      <c r="G778" s="38"/>
      <c r="H778" s="38" t="n">
        <v>6</v>
      </c>
      <c r="I778" s="40" t="n">
        <f aca="false">IF(C778="","",IFERROR(INDEX(Listes!$B$3:$B$20,MATCH(C778,Listes!$A$3:$A$20,0)),""))</f>
        <v>-1</v>
      </c>
      <c r="J778" s="40" t="n">
        <f aca="false">IF(OR(H778="",I778=""),0,H778*I778)</f>
        <v>-6</v>
      </c>
      <c r="K778" s="38" t="s">
        <v>93</v>
      </c>
      <c r="L778" s="38" t="s">
        <v>114</v>
      </c>
      <c r="M778" s="41" t="str">
        <f aca="false">IF(D778="","",IF(E778="Référence inconnue","Référence inconnue",IF(I778="","Type inconnu",IF(AND(IFERROR(INDEX(Articles!$I$5:$I$304,MATCH(D778,Articles!$A$5:$A$304,0)),"Aucun")&lt;&gt;"Aucun",G778=""),"Lot manquant",IF(COUNTIF($N$2:$N$5000,N778)&gt;1,"Doublon ?","")))))</f>
        <v/>
      </c>
      <c r="N778" s="6" t="str">
        <f aca="false">IF(D778="","",B778&amp;"/"&amp;C778&amp;"/"&amp;D778&amp;"/"&amp;G778&amp;"/"&amp;H778&amp;"/"&amp;TEXT(A778,"0"))</f>
        <v>BS-2604-1596/Sortie/GA09//6/46136</v>
      </c>
    </row>
    <row r="779" customFormat="false" ht="15" hidden="false" customHeight="false" outlineLevel="0" collapsed="false">
      <c r="A779" s="37" t="n">
        <v>46136</v>
      </c>
      <c r="B779" s="38" t="s">
        <v>888</v>
      </c>
      <c r="C779" s="38" t="s">
        <v>113</v>
      </c>
      <c r="D779" s="38" t="s">
        <v>96</v>
      </c>
      <c r="E779" s="39" t="str">
        <f aca="false">IF(D779="","",IFERROR(INDEX(Articles!$B$5:$B$304,MATCH(D779,Articles!$A$5:$A$304,0)),"Référence inconnue"))</f>
        <v>Film étirable 500 mm</v>
      </c>
      <c r="F779" s="38" t="s">
        <v>93</v>
      </c>
      <c r="G779" s="38"/>
      <c r="H779" s="38" t="n">
        <v>6</v>
      </c>
      <c r="I779" s="40" t="n">
        <f aca="false">IF(C779="","",IFERROR(INDEX(Listes!$B$3:$B$20,MATCH(C779,Listes!$A$3:$A$20,0)),""))</f>
        <v>-1</v>
      </c>
      <c r="J779" s="40" t="n">
        <f aca="false">IF(OR(H779="",I779=""),0,H779*I779)</f>
        <v>-6</v>
      </c>
      <c r="K779" s="38" t="s">
        <v>93</v>
      </c>
      <c r="L779" s="38" t="s">
        <v>121</v>
      </c>
      <c r="M779" s="41" t="str">
        <f aca="false">IF(D779="","",IF(E779="Référence inconnue","Référence inconnue",IF(I779="","Type inconnu",IF(AND(IFERROR(INDEX(Articles!$I$5:$I$304,MATCH(D779,Articles!$A$5:$A$304,0)),"Aucun")&lt;&gt;"Aucun",G779=""),"Lot manquant",IF(COUNTIF($N$2:$N$5000,N779)&gt;1,"Doublon ?","")))))</f>
        <v/>
      </c>
      <c r="N779" s="6" t="str">
        <f aca="false">IF(D779="","",B779&amp;"/"&amp;C779&amp;"/"&amp;D779&amp;"/"&amp;G779&amp;"/"&amp;H779&amp;"/"&amp;TEXT(A779,"0"))</f>
        <v>BS-2604-1597/Sortie/FS500//6/46136</v>
      </c>
    </row>
    <row r="780" customFormat="false" ht="15" hidden="false" customHeight="false" outlineLevel="0" collapsed="false">
      <c r="A780" s="37" t="n">
        <v>46136</v>
      </c>
      <c r="B780" s="38" t="s">
        <v>889</v>
      </c>
      <c r="C780" s="38" t="s">
        <v>113</v>
      </c>
      <c r="D780" s="38" t="s">
        <v>97</v>
      </c>
      <c r="E780" s="39" t="str">
        <f aca="false">IF(D780="","",IFERROR(INDEX(Articles!$B$5:$B$304,MATCH(D780,Articles!$A$5:$A$304,0)),"Référence inconnue"))</f>
        <v>Vis H M8x30 (boîte de 100)</v>
      </c>
      <c r="F780" s="38" t="s">
        <v>93</v>
      </c>
      <c r="G780" s="38"/>
      <c r="H780" s="38" t="n">
        <v>1</v>
      </c>
      <c r="I780" s="40" t="n">
        <f aca="false">IF(C780="","",IFERROR(INDEX(Listes!$B$3:$B$20,MATCH(C780,Listes!$A$3:$A$20,0)),""))</f>
        <v>-1</v>
      </c>
      <c r="J780" s="40" t="n">
        <f aca="false">IF(OR(H780="",I780=""),0,H780*I780)</f>
        <v>-1</v>
      </c>
      <c r="K780" s="38" t="s">
        <v>93</v>
      </c>
      <c r="L780" s="38" t="s">
        <v>114</v>
      </c>
      <c r="M780" s="41" t="str">
        <f aca="false">IF(D780="","",IF(E780="Référence inconnue","Référence inconnue",IF(I780="","Type inconnu",IF(AND(IFERROR(INDEX(Articles!$I$5:$I$304,MATCH(D780,Articles!$A$5:$A$304,0)),"Aucun")&lt;&gt;"Aucun",G780=""),"Lot manquant",IF(COUNTIF($N$2:$N$5000,N780)&gt;1,"Doublon ?","")))))</f>
        <v/>
      </c>
      <c r="N780" s="6" t="str">
        <f aca="false">IF(D780="","",B780&amp;"/"&amp;C780&amp;"/"&amp;D780&amp;"/"&amp;G780&amp;"/"&amp;H780&amp;"/"&amp;TEXT(A780,"0"))</f>
        <v>BS-2604-1598/Sortie/BO830//1/46136</v>
      </c>
    </row>
    <row r="781" customFormat="false" ht="15" hidden="false" customHeight="false" outlineLevel="0" collapsed="false">
      <c r="A781" s="37" t="n">
        <v>46136</v>
      </c>
      <c r="B781" s="38" t="s">
        <v>890</v>
      </c>
      <c r="C781" s="38" t="s">
        <v>113</v>
      </c>
      <c r="D781" s="38" t="s">
        <v>98</v>
      </c>
      <c r="E781" s="39" t="str">
        <f aca="false">IF(D781="","",IFERROR(INDEX(Articles!$B$5:$B$304,MATCH(D781,Articles!$A$5:$A$304,0)),"Référence inconnue"))</f>
        <v>Roulement 6204-2RS</v>
      </c>
      <c r="F781" s="38" t="s">
        <v>93</v>
      </c>
      <c r="G781" s="38"/>
      <c r="H781" s="38" t="n">
        <v>4</v>
      </c>
      <c r="I781" s="40" t="n">
        <f aca="false">IF(C781="","",IFERROR(INDEX(Listes!$B$3:$B$20,MATCH(C781,Listes!$A$3:$A$20,0)),""))</f>
        <v>-1</v>
      </c>
      <c r="J781" s="40" t="n">
        <f aca="false">IF(OR(H781="",I781=""),0,H781*I781)</f>
        <v>-4</v>
      </c>
      <c r="K781" s="38" t="s">
        <v>93</v>
      </c>
      <c r="L781" s="38" t="s">
        <v>124</v>
      </c>
      <c r="M781" s="41" t="str">
        <f aca="false">IF(D781="","",IF(E781="Référence inconnue","Référence inconnue",IF(I781="","Type inconnu",IF(AND(IFERROR(INDEX(Articles!$I$5:$I$304,MATCH(D781,Articles!$A$5:$A$304,0)),"Aucun")&lt;&gt;"Aucun",G781=""),"Lot manquant",IF(COUNTIF($N$2:$N$5000,N781)&gt;1,"Doublon ?","")))))</f>
        <v/>
      </c>
      <c r="N781" s="6" t="str">
        <f aca="false">IF(D781="","",B781&amp;"/"&amp;C781&amp;"/"&amp;D781&amp;"/"&amp;G781&amp;"/"&amp;H781&amp;"/"&amp;TEXT(A781,"0"))</f>
        <v>BS-2604-1599/Sortie/RL6204//4/46136</v>
      </c>
    </row>
    <row r="782" customFormat="false" ht="15" hidden="false" customHeight="false" outlineLevel="0" collapsed="false">
      <c r="A782" s="37" t="n">
        <v>46139</v>
      </c>
      <c r="B782" s="38" t="s">
        <v>891</v>
      </c>
      <c r="C782" s="38" t="s">
        <v>113</v>
      </c>
      <c r="D782" s="38" t="s">
        <v>92</v>
      </c>
      <c r="E782" s="39" t="str">
        <f aca="false">IF(D782="","",IFERROR(INDEX(Articles!$B$5:$B$304,MATCH(D782,Articles!$A$5:$A$304,0)),"Référence inconnue"))</f>
        <v>Disque à tronçonner Ø125 mm</v>
      </c>
      <c r="F782" s="38" t="s">
        <v>111</v>
      </c>
      <c r="G782" s="38"/>
      <c r="H782" s="38" t="n">
        <v>5</v>
      </c>
      <c r="I782" s="40" t="n">
        <f aca="false">IF(C782="","",IFERROR(INDEX(Listes!$B$3:$B$20,MATCH(C782,Listes!$A$3:$A$20,0)),""))</f>
        <v>-1</v>
      </c>
      <c r="J782" s="40" t="n">
        <f aca="false">IF(OR(H782="",I782=""),0,H782*I782)</f>
        <v>-5</v>
      </c>
      <c r="K782" s="38" t="s">
        <v>111</v>
      </c>
      <c r="L782" s="38" t="s">
        <v>114</v>
      </c>
      <c r="M782" s="41" t="str">
        <f aca="false">IF(D782="","",IF(E782="Référence inconnue","Référence inconnue",IF(I782="","Type inconnu",IF(AND(IFERROR(INDEX(Articles!$I$5:$I$304,MATCH(D782,Articles!$A$5:$A$304,0)),"Aucun")&lt;&gt;"Aucun",G782=""),"Lot manquant",IF(COUNTIF($N$2:$N$5000,N782)&gt;1,"Doublon ?","")))))</f>
        <v/>
      </c>
      <c r="N782" s="6" t="str">
        <f aca="false">IF(D782="","",B782&amp;"/"&amp;C782&amp;"/"&amp;D782&amp;"/"&amp;G782&amp;"/"&amp;H782&amp;"/"&amp;TEXT(A782,"0"))</f>
        <v>BS-2604-1600/Sortie/DT125//5/46139</v>
      </c>
    </row>
    <row r="783" customFormat="false" ht="15" hidden="false" customHeight="false" outlineLevel="0" collapsed="false">
      <c r="A783" s="37" t="n">
        <v>46139</v>
      </c>
      <c r="B783" s="38" t="s">
        <v>892</v>
      </c>
      <c r="C783" s="38" t="s">
        <v>113</v>
      </c>
      <c r="D783" s="38" t="s">
        <v>95</v>
      </c>
      <c r="E783" s="39" t="str">
        <f aca="false">IF(D783="","",IFERROR(INDEX(Articles!$B$5:$B$304,MATCH(D783,Articles!$A$5:$A$304,0)),"Référence inconnue"))</f>
        <v>Gants de manutention taille 9</v>
      </c>
      <c r="F783" s="38" t="s">
        <v>93</v>
      </c>
      <c r="G783" s="38"/>
      <c r="H783" s="38" t="n">
        <v>6</v>
      </c>
      <c r="I783" s="40" t="n">
        <f aca="false">IF(C783="","",IFERROR(INDEX(Listes!$B$3:$B$20,MATCH(C783,Listes!$A$3:$A$20,0)),""))</f>
        <v>-1</v>
      </c>
      <c r="J783" s="40" t="n">
        <f aca="false">IF(OR(H783="",I783=""),0,H783*I783)</f>
        <v>-6</v>
      </c>
      <c r="K783" s="38" t="s">
        <v>93</v>
      </c>
      <c r="L783" s="38" t="s">
        <v>124</v>
      </c>
      <c r="M783" s="41" t="str">
        <f aca="false">IF(D783="","",IF(E783="Référence inconnue","Référence inconnue",IF(I783="","Type inconnu",IF(AND(IFERROR(INDEX(Articles!$I$5:$I$304,MATCH(D783,Articles!$A$5:$A$304,0)),"Aucun")&lt;&gt;"Aucun",G783=""),"Lot manquant",IF(COUNTIF($N$2:$N$5000,N783)&gt;1,"Doublon ?","")))))</f>
        <v/>
      </c>
      <c r="N783" s="6" t="str">
        <f aca="false">IF(D783="","",B783&amp;"/"&amp;C783&amp;"/"&amp;D783&amp;"/"&amp;G783&amp;"/"&amp;H783&amp;"/"&amp;TEXT(A783,"0"))</f>
        <v>BS-2604-1601/Sortie/GA09//6/46139</v>
      </c>
    </row>
    <row r="784" customFormat="false" ht="15" hidden="false" customHeight="false" outlineLevel="0" collapsed="false">
      <c r="A784" s="37" t="n">
        <v>46139</v>
      </c>
      <c r="B784" s="38" t="s">
        <v>893</v>
      </c>
      <c r="C784" s="38" t="s">
        <v>113</v>
      </c>
      <c r="D784" s="38" t="s">
        <v>96</v>
      </c>
      <c r="E784" s="39" t="str">
        <f aca="false">IF(D784="","",IFERROR(INDEX(Articles!$B$5:$B$304,MATCH(D784,Articles!$A$5:$A$304,0)),"Référence inconnue"))</f>
        <v>Film étirable 500 mm</v>
      </c>
      <c r="F784" s="38" t="s">
        <v>93</v>
      </c>
      <c r="G784" s="38"/>
      <c r="H784" s="38" t="n">
        <v>4</v>
      </c>
      <c r="I784" s="40" t="n">
        <f aca="false">IF(C784="","",IFERROR(INDEX(Listes!$B$3:$B$20,MATCH(C784,Listes!$A$3:$A$20,0)),""))</f>
        <v>-1</v>
      </c>
      <c r="J784" s="40" t="n">
        <f aca="false">IF(OR(H784="",I784=""),0,H784*I784)</f>
        <v>-4</v>
      </c>
      <c r="K784" s="38" t="s">
        <v>93</v>
      </c>
      <c r="L784" s="38" t="s">
        <v>121</v>
      </c>
      <c r="M784" s="41" t="str">
        <f aca="false">IF(D784="","",IF(E784="Référence inconnue","Référence inconnue",IF(I784="","Type inconnu",IF(AND(IFERROR(INDEX(Articles!$I$5:$I$304,MATCH(D784,Articles!$A$5:$A$304,0)),"Aucun")&lt;&gt;"Aucun",G784=""),"Lot manquant",IF(COUNTIF($N$2:$N$5000,N784)&gt;1,"Doublon ?","")))))</f>
        <v/>
      </c>
      <c r="N784" s="6" t="str">
        <f aca="false">IF(D784="","",B784&amp;"/"&amp;C784&amp;"/"&amp;D784&amp;"/"&amp;G784&amp;"/"&amp;H784&amp;"/"&amp;TEXT(A784,"0"))</f>
        <v>BS-2604-1602/Sortie/FS500//4/46139</v>
      </c>
    </row>
    <row r="785" customFormat="false" ht="15" hidden="false" customHeight="false" outlineLevel="0" collapsed="false">
      <c r="A785" s="37" t="n">
        <v>46139</v>
      </c>
      <c r="B785" s="38" t="s">
        <v>894</v>
      </c>
      <c r="C785" s="38" t="s">
        <v>113</v>
      </c>
      <c r="D785" s="38" t="s">
        <v>97</v>
      </c>
      <c r="E785" s="39" t="str">
        <f aca="false">IF(D785="","",IFERROR(INDEX(Articles!$B$5:$B$304,MATCH(D785,Articles!$A$5:$A$304,0)),"Référence inconnue"))</f>
        <v>Vis H M8x30 (boîte de 100)</v>
      </c>
      <c r="F785" s="38" t="s">
        <v>93</v>
      </c>
      <c r="G785" s="38"/>
      <c r="H785" s="38" t="n">
        <v>4</v>
      </c>
      <c r="I785" s="40" t="n">
        <f aca="false">IF(C785="","",IFERROR(INDEX(Listes!$B$3:$B$20,MATCH(C785,Listes!$A$3:$A$20,0)),""))</f>
        <v>-1</v>
      </c>
      <c r="J785" s="40" t="n">
        <f aca="false">IF(OR(H785="",I785=""),0,H785*I785)</f>
        <v>-4</v>
      </c>
      <c r="K785" s="38" t="s">
        <v>93</v>
      </c>
      <c r="L785" s="38" t="s">
        <v>114</v>
      </c>
      <c r="M785" s="41" t="str">
        <f aca="false">IF(D785="","",IF(E785="Référence inconnue","Référence inconnue",IF(I785="","Type inconnu",IF(AND(IFERROR(INDEX(Articles!$I$5:$I$304,MATCH(D785,Articles!$A$5:$A$304,0)),"Aucun")&lt;&gt;"Aucun",G785=""),"Lot manquant",IF(COUNTIF($N$2:$N$5000,N785)&gt;1,"Doublon ?","")))))</f>
        <v/>
      </c>
      <c r="N785" s="6" t="str">
        <f aca="false">IF(D785="","",B785&amp;"/"&amp;C785&amp;"/"&amp;D785&amp;"/"&amp;G785&amp;"/"&amp;H785&amp;"/"&amp;TEXT(A785,"0"))</f>
        <v>BS-2604-1603/Sortie/BO830//4/46139</v>
      </c>
    </row>
    <row r="786" customFormat="false" ht="15" hidden="false" customHeight="false" outlineLevel="0" collapsed="false">
      <c r="A786" s="37" t="n">
        <v>46140</v>
      </c>
      <c r="B786" s="38" t="s">
        <v>895</v>
      </c>
      <c r="C786" s="38" t="s">
        <v>140</v>
      </c>
      <c r="D786" s="38" t="s">
        <v>102</v>
      </c>
      <c r="E786" s="39" t="str">
        <f aca="false">IF(D786="","",IFERROR(INDEX(Articles!$B$5:$B$304,MATCH(D786,Articles!$A$5:$A$304,0)),"Référence inconnue"))</f>
        <v>Huile hydraulique HVLP 46 (bidon 20 L)</v>
      </c>
      <c r="F786" s="38" t="s">
        <v>93</v>
      </c>
      <c r="G786" s="38" t="s">
        <v>896</v>
      </c>
      <c r="H786" s="38" t="n">
        <v>3</v>
      </c>
      <c r="I786" s="40" t="n">
        <f aca="false">IF(C786="","",IFERROR(INDEX(Listes!$B$3:$B$20,MATCH(C786,Listes!$A$3:$A$20,0)),""))</f>
        <v>1</v>
      </c>
      <c r="J786" s="40" t="n">
        <f aca="false">IF(OR(H786="",I786=""),0,H786*I786)</f>
        <v>3</v>
      </c>
      <c r="K786" s="38" t="s">
        <v>93</v>
      </c>
      <c r="L786" s="38" t="s">
        <v>897</v>
      </c>
      <c r="M786" s="41" t="str">
        <f aca="false">IF(D786="","",IF(E786="Référence inconnue","Référence inconnue",IF(I786="","Type inconnu",IF(AND(IFERROR(INDEX(Articles!$I$5:$I$304,MATCH(D786,Articles!$A$5:$A$304,0)),"Aucun")&lt;&gt;"Aucun",G786=""),"Lot manquant",IF(COUNTIF($N$2:$N$5000,N786)&gt;1,"Doublon ?","")))))</f>
        <v/>
      </c>
      <c r="N786" s="6" t="str">
        <f aca="false">IF(D786="","",B786&amp;"/"&amp;C786&amp;"/"&amp;D786&amp;"/"&amp;G786&amp;"/"&amp;H786&amp;"/"&amp;TEXT(A786,"0"))</f>
        <v>BR-2604-052/Réception/HV46/HV-2604-11/3/46140</v>
      </c>
    </row>
    <row r="787" customFormat="false" ht="15" hidden="false" customHeight="false" outlineLevel="0" collapsed="false">
      <c r="A787" s="37" t="n">
        <v>46140</v>
      </c>
      <c r="B787" s="38" t="s">
        <v>898</v>
      </c>
      <c r="C787" s="38" t="s">
        <v>113</v>
      </c>
      <c r="D787" s="38" t="s">
        <v>92</v>
      </c>
      <c r="E787" s="39" t="str">
        <f aca="false">IF(D787="","",IFERROR(INDEX(Articles!$B$5:$B$304,MATCH(D787,Articles!$A$5:$A$304,0)),"Référence inconnue"))</f>
        <v>Disque à tronçonner Ø125 mm</v>
      </c>
      <c r="F787" s="38" t="s">
        <v>111</v>
      </c>
      <c r="G787" s="38"/>
      <c r="H787" s="38" t="n">
        <v>12</v>
      </c>
      <c r="I787" s="40" t="n">
        <f aca="false">IF(C787="","",IFERROR(INDEX(Listes!$B$3:$B$20,MATCH(C787,Listes!$A$3:$A$20,0)),""))</f>
        <v>-1</v>
      </c>
      <c r="J787" s="40" t="n">
        <f aca="false">IF(OR(H787="",I787=""),0,H787*I787)</f>
        <v>-12</v>
      </c>
      <c r="K787" s="38" t="s">
        <v>111</v>
      </c>
      <c r="L787" s="38" t="s">
        <v>114</v>
      </c>
      <c r="M787" s="41" t="str">
        <f aca="false">IF(D787="","",IF(E787="Référence inconnue","Référence inconnue",IF(I787="","Type inconnu",IF(AND(IFERROR(INDEX(Articles!$I$5:$I$304,MATCH(D787,Articles!$A$5:$A$304,0)),"Aucun")&lt;&gt;"Aucun",G787=""),"Lot manquant",IF(COUNTIF($N$2:$N$5000,N787)&gt;1,"Doublon ?","")))))</f>
        <v/>
      </c>
      <c r="N787" s="6" t="str">
        <f aca="false">IF(D787="","",B787&amp;"/"&amp;C787&amp;"/"&amp;D787&amp;"/"&amp;G787&amp;"/"&amp;H787&amp;"/"&amp;TEXT(A787,"0"))</f>
        <v>BS-2604-1604/Sortie/DT125//12/46140</v>
      </c>
    </row>
    <row r="788" customFormat="false" ht="15" hidden="false" customHeight="false" outlineLevel="0" collapsed="false">
      <c r="A788" s="37" t="n">
        <v>46140</v>
      </c>
      <c r="B788" s="38" t="s">
        <v>899</v>
      </c>
      <c r="C788" s="38" t="s">
        <v>113</v>
      </c>
      <c r="D788" s="38" t="s">
        <v>95</v>
      </c>
      <c r="E788" s="39" t="str">
        <f aca="false">IF(D788="","",IFERROR(INDEX(Articles!$B$5:$B$304,MATCH(D788,Articles!$A$5:$A$304,0)),"Référence inconnue"))</f>
        <v>Gants de manutention taille 9</v>
      </c>
      <c r="F788" s="38" t="s">
        <v>93</v>
      </c>
      <c r="G788" s="38"/>
      <c r="H788" s="38" t="n">
        <v>6</v>
      </c>
      <c r="I788" s="40" t="n">
        <f aca="false">IF(C788="","",IFERROR(INDEX(Listes!$B$3:$B$20,MATCH(C788,Listes!$A$3:$A$20,0)),""))</f>
        <v>-1</v>
      </c>
      <c r="J788" s="40" t="n">
        <f aca="false">IF(OR(H788="",I788=""),0,H788*I788)</f>
        <v>-6</v>
      </c>
      <c r="K788" s="38" t="s">
        <v>93</v>
      </c>
      <c r="L788" s="38" t="s">
        <v>114</v>
      </c>
      <c r="M788" s="41" t="str">
        <f aca="false">IF(D788="","",IF(E788="Référence inconnue","Référence inconnue",IF(I788="","Type inconnu",IF(AND(IFERROR(INDEX(Articles!$I$5:$I$304,MATCH(D788,Articles!$A$5:$A$304,0)),"Aucun")&lt;&gt;"Aucun",G788=""),"Lot manquant",IF(COUNTIF($N$2:$N$5000,N788)&gt;1,"Doublon ?","")))))</f>
        <v/>
      </c>
      <c r="N788" s="6" t="str">
        <f aca="false">IF(D788="","",B788&amp;"/"&amp;C788&amp;"/"&amp;D788&amp;"/"&amp;G788&amp;"/"&amp;H788&amp;"/"&amp;TEXT(A788,"0"))</f>
        <v>BS-2604-1605/Sortie/GA09//6/46140</v>
      </c>
    </row>
    <row r="789" customFormat="false" ht="15" hidden="false" customHeight="false" outlineLevel="0" collapsed="false">
      <c r="A789" s="37" t="n">
        <v>46140</v>
      </c>
      <c r="B789" s="38" t="s">
        <v>900</v>
      </c>
      <c r="C789" s="38" t="s">
        <v>113</v>
      </c>
      <c r="D789" s="38" t="s">
        <v>98</v>
      </c>
      <c r="E789" s="39" t="str">
        <f aca="false">IF(D789="","",IFERROR(INDEX(Articles!$B$5:$B$304,MATCH(D789,Articles!$A$5:$A$304,0)),"Référence inconnue"))</f>
        <v>Roulement 6204-2RS</v>
      </c>
      <c r="F789" s="38" t="s">
        <v>93</v>
      </c>
      <c r="G789" s="38"/>
      <c r="H789" s="38" t="n">
        <v>4</v>
      </c>
      <c r="I789" s="40" t="n">
        <f aca="false">IF(C789="","",IFERROR(INDEX(Listes!$B$3:$B$20,MATCH(C789,Listes!$A$3:$A$20,0)),""))</f>
        <v>-1</v>
      </c>
      <c r="J789" s="40" t="n">
        <f aca="false">IF(OR(H789="",I789=""),0,H789*I789)</f>
        <v>-4</v>
      </c>
      <c r="K789" s="38" t="s">
        <v>93</v>
      </c>
      <c r="L789" s="38" t="s">
        <v>124</v>
      </c>
      <c r="M789" s="41" t="str">
        <f aca="false">IF(D789="","",IF(E789="Référence inconnue","Référence inconnue",IF(I789="","Type inconnu",IF(AND(IFERROR(INDEX(Articles!$I$5:$I$304,MATCH(D789,Articles!$A$5:$A$304,0)),"Aucun")&lt;&gt;"Aucun",G789=""),"Lot manquant",IF(COUNTIF($N$2:$N$5000,N789)&gt;1,"Doublon ?","")))))</f>
        <v/>
      </c>
      <c r="N789" s="6" t="str">
        <f aca="false">IF(D789="","",B789&amp;"/"&amp;C789&amp;"/"&amp;D789&amp;"/"&amp;G789&amp;"/"&amp;H789&amp;"/"&amp;TEXT(A789,"0"))</f>
        <v>BS-2604-1606/Sortie/RL6204//4/46140</v>
      </c>
    </row>
    <row r="790" customFormat="false" ht="15" hidden="false" customHeight="false" outlineLevel="0" collapsed="false">
      <c r="A790" s="37" t="n">
        <v>46141</v>
      </c>
      <c r="B790" s="38" t="s">
        <v>901</v>
      </c>
      <c r="C790" s="38" t="s">
        <v>140</v>
      </c>
      <c r="D790" s="38" t="s">
        <v>105</v>
      </c>
      <c r="E790" s="39" t="str">
        <f aca="false">IF(D790="","",IFERROR(INDEX(Articles!$B$5:$B$304,MATCH(D790,Articles!$A$5:$A$304,0)),"Référence inconnue"))</f>
        <v>Élingue textile 2 t, 2 m</v>
      </c>
      <c r="F790" s="38" t="s">
        <v>93</v>
      </c>
      <c r="G790" s="38"/>
      <c r="H790" s="38" t="n">
        <v>4</v>
      </c>
      <c r="I790" s="40" t="n">
        <f aca="false">IF(C790="","",IFERROR(INDEX(Listes!$B$3:$B$20,MATCH(C790,Listes!$A$3:$A$20,0)),""))</f>
        <v>1</v>
      </c>
      <c r="J790" s="40" t="n">
        <f aca="false">IF(OR(H790="",I790=""),0,H790*I790)</f>
        <v>4</v>
      </c>
      <c r="K790" s="38" t="s">
        <v>93</v>
      </c>
      <c r="L790" s="38" t="s">
        <v>902</v>
      </c>
      <c r="M790" s="41" t="str">
        <f aca="false">IF(D790="","",IF(E790="Référence inconnue","Référence inconnue",IF(I790="","Type inconnu",IF(AND(IFERROR(INDEX(Articles!$I$5:$I$304,MATCH(D790,Articles!$A$5:$A$304,0)),"Aucun")&lt;&gt;"Aucun",G790=""),"Lot manquant",IF(COUNTIF($N$2:$N$5000,N790)&gt;1,"Doublon ?","")))))</f>
        <v/>
      </c>
      <c r="N790" s="6" t="str">
        <f aca="false">IF(D790="","",B790&amp;"/"&amp;C790&amp;"/"&amp;D790&amp;"/"&amp;G790&amp;"/"&amp;H790&amp;"/"&amp;TEXT(A790,"0"))</f>
        <v>BR-2604-053/Réception/EL2T//4/46141</v>
      </c>
    </row>
    <row r="791" customFormat="false" ht="15" hidden="false" customHeight="false" outlineLevel="0" collapsed="false">
      <c r="A791" s="37" t="n">
        <v>46141</v>
      </c>
      <c r="B791" s="38" t="s">
        <v>903</v>
      </c>
      <c r="C791" s="38" t="s">
        <v>107</v>
      </c>
      <c r="D791" s="38" t="s">
        <v>92</v>
      </c>
      <c r="E791" s="39" t="str">
        <f aca="false">IF(D791="","",IFERROR(INDEX(Articles!$B$5:$B$304,MATCH(D791,Articles!$A$5:$A$304,0)),"Référence inconnue"))</f>
        <v>Disque à tronçonner Ø125 mm</v>
      </c>
      <c r="F791" s="38" t="s">
        <v>93</v>
      </c>
      <c r="G791" s="38"/>
      <c r="H791" s="38" t="n">
        <v>20</v>
      </c>
      <c r="I791" s="40" t="n">
        <f aca="false">IF(C791="","",IFERROR(INDEX(Listes!$B$3:$B$20,MATCH(C791,Listes!$A$3:$A$20,0)),""))</f>
        <v>-1</v>
      </c>
      <c r="J791" s="40" t="n">
        <f aca="false">IF(OR(H791="",I791=""),0,H791*I791)</f>
        <v>-20</v>
      </c>
      <c r="K791" s="38" t="s">
        <v>93</v>
      </c>
      <c r="L791" s="38" t="s">
        <v>108</v>
      </c>
      <c r="M791" s="41" t="str">
        <f aca="false">IF(D791="","",IF(E791="Référence inconnue","Référence inconnue",IF(I791="","Type inconnu",IF(AND(IFERROR(INDEX(Articles!$I$5:$I$304,MATCH(D791,Articles!$A$5:$A$304,0)),"Aucun")&lt;&gt;"Aucun",G791=""),"Lot manquant",IF(COUNTIF($N$2:$N$5000,N791)&gt;1,"Doublon ?","")))))</f>
        <v/>
      </c>
      <c r="N791" s="6" t="str">
        <f aca="false">IF(D791="","",B791&amp;"/"&amp;C791&amp;"/"&amp;D791&amp;"/"&amp;G791&amp;"/"&amp;H791&amp;"/"&amp;TEXT(A791,"0"))</f>
        <v>TR-2604-058/Transfert sortant/DT125//20/46141</v>
      </c>
    </row>
    <row r="792" customFormat="false" ht="15" hidden="false" customHeight="false" outlineLevel="0" collapsed="false">
      <c r="A792" s="37" t="n">
        <v>46141</v>
      </c>
      <c r="B792" s="38" t="s">
        <v>903</v>
      </c>
      <c r="C792" s="38" t="s">
        <v>110</v>
      </c>
      <c r="D792" s="38" t="s">
        <v>92</v>
      </c>
      <c r="E792" s="39" t="str">
        <f aca="false">IF(D792="","",IFERROR(INDEX(Articles!$B$5:$B$304,MATCH(D792,Articles!$A$5:$A$304,0)),"Référence inconnue"))</f>
        <v>Disque à tronçonner Ø125 mm</v>
      </c>
      <c r="F792" s="38" t="s">
        <v>111</v>
      </c>
      <c r="G792" s="38"/>
      <c r="H792" s="38" t="n">
        <v>20</v>
      </c>
      <c r="I792" s="40" t="n">
        <f aca="false">IF(C792="","",IFERROR(INDEX(Listes!$B$3:$B$20,MATCH(C792,Listes!$A$3:$A$20,0)),""))</f>
        <v>1</v>
      </c>
      <c r="J792" s="40" t="n">
        <f aca="false">IF(OR(H792="",I792=""),0,H792*I792)</f>
        <v>20</v>
      </c>
      <c r="K792" s="38" t="s">
        <v>93</v>
      </c>
      <c r="L792" s="38" t="s">
        <v>108</v>
      </c>
      <c r="M792" s="41" t="str">
        <f aca="false">IF(D792="","",IF(E792="Référence inconnue","Référence inconnue",IF(I792="","Type inconnu",IF(AND(IFERROR(INDEX(Articles!$I$5:$I$304,MATCH(D792,Articles!$A$5:$A$304,0)),"Aucun")&lt;&gt;"Aucun",G792=""),"Lot manquant",IF(COUNTIF($N$2:$N$5000,N792)&gt;1,"Doublon ?","")))))</f>
        <v/>
      </c>
      <c r="N792" s="6" t="str">
        <f aca="false">IF(D792="","",B792&amp;"/"&amp;C792&amp;"/"&amp;D792&amp;"/"&amp;G792&amp;"/"&amp;H792&amp;"/"&amp;TEXT(A792,"0"))</f>
        <v>TR-2604-058/Transfert entrant/DT125//20/46141</v>
      </c>
    </row>
    <row r="793" customFormat="false" ht="15" hidden="false" customHeight="false" outlineLevel="0" collapsed="false">
      <c r="A793" s="37" t="n">
        <v>46141</v>
      </c>
      <c r="B793" s="38" t="s">
        <v>904</v>
      </c>
      <c r="C793" s="38" t="s">
        <v>113</v>
      </c>
      <c r="D793" s="38" t="s">
        <v>92</v>
      </c>
      <c r="E793" s="39" t="str">
        <f aca="false">IF(D793="","",IFERROR(INDEX(Articles!$B$5:$B$304,MATCH(D793,Articles!$A$5:$A$304,0)),"Référence inconnue"))</f>
        <v>Disque à tronçonner Ø125 mm</v>
      </c>
      <c r="F793" s="38" t="s">
        <v>111</v>
      </c>
      <c r="G793" s="38"/>
      <c r="H793" s="38" t="n">
        <v>6</v>
      </c>
      <c r="I793" s="40" t="n">
        <f aca="false">IF(C793="","",IFERROR(INDEX(Listes!$B$3:$B$20,MATCH(C793,Listes!$A$3:$A$20,0)),""))</f>
        <v>-1</v>
      </c>
      <c r="J793" s="40" t="n">
        <f aca="false">IF(OR(H793="",I793=""),0,H793*I793)</f>
        <v>-6</v>
      </c>
      <c r="K793" s="38" t="s">
        <v>111</v>
      </c>
      <c r="L793" s="38" t="s">
        <v>114</v>
      </c>
      <c r="M793" s="41" t="str">
        <f aca="false">IF(D793="","",IF(E793="Référence inconnue","Référence inconnue",IF(I793="","Type inconnu",IF(AND(IFERROR(INDEX(Articles!$I$5:$I$304,MATCH(D793,Articles!$A$5:$A$304,0)),"Aucun")&lt;&gt;"Aucun",G793=""),"Lot manquant",IF(COUNTIF($N$2:$N$5000,N793)&gt;1,"Doublon ?","")))))</f>
        <v/>
      </c>
      <c r="N793" s="6" t="str">
        <f aca="false">IF(D793="","",B793&amp;"/"&amp;C793&amp;"/"&amp;D793&amp;"/"&amp;G793&amp;"/"&amp;H793&amp;"/"&amp;TEXT(A793,"0"))</f>
        <v>BS-2604-1607/Sortie/DT125//6/46141</v>
      </c>
    </row>
    <row r="794" customFormat="false" ht="15" hidden="false" customHeight="false" outlineLevel="0" collapsed="false">
      <c r="A794" s="37" t="n">
        <v>46141</v>
      </c>
      <c r="B794" s="38" t="s">
        <v>905</v>
      </c>
      <c r="C794" s="38" t="s">
        <v>113</v>
      </c>
      <c r="D794" s="38" t="s">
        <v>92</v>
      </c>
      <c r="E794" s="39" t="str">
        <f aca="false">IF(D794="","",IFERROR(INDEX(Articles!$B$5:$B$304,MATCH(D794,Articles!$A$5:$A$304,0)),"Référence inconnue"))</f>
        <v>Disque à tronçonner Ø125 mm</v>
      </c>
      <c r="F794" s="38" t="s">
        <v>111</v>
      </c>
      <c r="G794" s="38"/>
      <c r="H794" s="38" t="n">
        <v>12</v>
      </c>
      <c r="I794" s="40" t="n">
        <f aca="false">IF(C794="","",IFERROR(INDEX(Listes!$B$3:$B$20,MATCH(C794,Listes!$A$3:$A$20,0)),""))</f>
        <v>-1</v>
      </c>
      <c r="J794" s="40" t="n">
        <f aca="false">IF(OR(H794="",I794=""),0,H794*I794)</f>
        <v>-12</v>
      </c>
      <c r="K794" s="38" t="s">
        <v>111</v>
      </c>
      <c r="L794" s="38" t="s">
        <v>114</v>
      </c>
      <c r="M794" s="41" t="str">
        <f aca="false">IF(D794="","",IF(E794="Référence inconnue","Référence inconnue",IF(I794="","Type inconnu",IF(AND(IFERROR(INDEX(Articles!$I$5:$I$304,MATCH(D794,Articles!$A$5:$A$304,0)),"Aucun")&lt;&gt;"Aucun",G794=""),"Lot manquant",IF(COUNTIF($N$2:$N$5000,N794)&gt;1,"Doublon ?","")))))</f>
        <v/>
      </c>
      <c r="N794" s="6" t="str">
        <f aca="false">IF(D794="","",B794&amp;"/"&amp;C794&amp;"/"&amp;D794&amp;"/"&amp;G794&amp;"/"&amp;H794&amp;"/"&amp;TEXT(A794,"0"))</f>
        <v>BS-2604-1608/Sortie/DT125//12/46141</v>
      </c>
    </row>
    <row r="795" customFormat="false" ht="15" hidden="false" customHeight="false" outlineLevel="0" collapsed="false">
      <c r="A795" s="37" t="n">
        <v>46141</v>
      </c>
      <c r="B795" s="38" t="s">
        <v>906</v>
      </c>
      <c r="C795" s="38" t="s">
        <v>113</v>
      </c>
      <c r="D795" s="38" t="s">
        <v>95</v>
      </c>
      <c r="E795" s="39" t="str">
        <f aca="false">IF(D795="","",IFERROR(INDEX(Articles!$B$5:$B$304,MATCH(D795,Articles!$A$5:$A$304,0)),"Référence inconnue"))</f>
        <v>Gants de manutention taille 9</v>
      </c>
      <c r="F795" s="38" t="s">
        <v>93</v>
      </c>
      <c r="G795" s="38"/>
      <c r="H795" s="38" t="n">
        <v>6</v>
      </c>
      <c r="I795" s="40" t="n">
        <f aca="false">IF(C795="","",IFERROR(INDEX(Listes!$B$3:$B$20,MATCH(C795,Listes!$A$3:$A$20,0)),""))</f>
        <v>-1</v>
      </c>
      <c r="J795" s="40" t="n">
        <f aca="false">IF(OR(H795="",I795=""),0,H795*I795)</f>
        <v>-6</v>
      </c>
      <c r="K795" s="38" t="s">
        <v>93</v>
      </c>
      <c r="L795" s="38" t="s">
        <v>114</v>
      </c>
      <c r="M795" s="41" t="str">
        <f aca="false">IF(D795="","",IF(E795="Référence inconnue","Référence inconnue",IF(I795="","Type inconnu",IF(AND(IFERROR(INDEX(Articles!$I$5:$I$304,MATCH(D795,Articles!$A$5:$A$304,0)),"Aucun")&lt;&gt;"Aucun",G795=""),"Lot manquant",IF(COUNTIF($N$2:$N$5000,N795)&gt;1,"Doublon ?","")))))</f>
        <v/>
      </c>
      <c r="N795" s="6" t="str">
        <f aca="false">IF(D795="","",B795&amp;"/"&amp;C795&amp;"/"&amp;D795&amp;"/"&amp;G795&amp;"/"&amp;H795&amp;"/"&amp;TEXT(A795,"0"))</f>
        <v>BS-2604-1609/Sortie/GA09//6/46141</v>
      </c>
    </row>
    <row r="796" customFormat="false" ht="15" hidden="false" customHeight="false" outlineLevel="0" collapsed="false">
      <c r="A796" s="37" t="n">
        <v>46141</v>
      </c>
      <c r="B796" s="38" t="s">
        <v>907</v>
      </c>
      <c r="C796" s="38" t="s">
        <v>113</v>
      </c>
      <c r="D796" s="38" t="s">
        <v>98</v>
      </c>
      <c r="E796" s="39" t="str">
        <f aca="false">IF(D796="","",IFERROR(INDEX(Articles!$B$5:$B$304,MATCH(D796,Articles!$A$5:$A$304,0)),"Référence inconnue"))</f>
        <v>Roulement 6204-2RS</v>
      </c>
      <c r="F796" s="38" t="s">
        <v>93</v>
      </c>
      <c r="G796" s="38"/>
      <c r="H796" s="38" t="n">
        <v>6</v>
      </c>
      <c r="I796" s="40" t="n">
        <f aca="false">IF(C796="","",IFERROR(INDEX(Listes!$B$3:$B$20,MATCH(C796,Listes!$A$3:$A$20,0)),""))</f>
        <v>-1</v>
      </c>
      <c r="J796" s="40" t="n">
        <f aca="false">IF(OR(H796="",I796=""),0,H796*I796)</f>
        <v>-6</v>
      </c>
      <c r="K796" s="38" t="s">
        <v>93</v>
      </c>
      <c r="L796" s="38" t="s">
        <v>124</v>
      </c>
      <c r="M796" s="41" t="str">
        <f aca="false">IF(D796="","",IF(E796="Référence inconnue","Référence inconnue",IF(I796="","Type inconnu",IF(AND(IFERROR(INDEX(Articles!$I$5:$I$304,MATCH(D796,Articles!$A$5:$A$304,0)),"Aucun")&lt;&gt;"Aucun",G796=""),"Lot manquant",IF(COUNTIF($N$2:$N$5000,N796)&gt;1,"Doublon ?","")))))</f>
        <v/>
      </c>
      <c r="N796" s="6" t="str">
        <f aca="false">IF(D796="","",B796&amp;"/"&amp;C796&amp;"/"&amp;D796&amp;"/"&amp;G796&amp;"/"&amp;H796&amp;"/"&amp;TEXT(A796,"0"))</f>
        <v>BS-2604-1610/Sortie/RL6204//6/46141</v>
      </c>
    </row>
    <row r="797" customFormat="false" ht="15" hidden="false" customHeight="false" outlineLevel="0" collapsed="false">
      <c r="A797" s="37" t="n">
        <v>46141</v>
      </c>
      <c r="B797" s="38" t="s">
        <v>908</v>
      </c>
      <c r="C797" s="38" t="s">
        <v>113</v>
      </c>
      <c r="D797" s="38" t="s">
        <v>99</v>
      </c>
      <c r="E797" s="39" t="str">
        <f aca="false">IF(D797="","",IFERROR(INDEX(Articles!$B$5:$B$304,MATCH(D797,Articles!$A$5:$A$304,0)),"Référence inconnue"))</f>
        <v>Fil MIG Ø1 mm (bobine 15 kg)</v>
      </c>
      <c r="F797" s="38" t="s">
        <v>93</v>
      </c>
      <c r="G797" s="38" t="s">
        <v>684</v>
      </c>
      <c r="H797" s="38" t="n">
        <v>1</v>
      </c>
      <c r="I797" s="40" t="n">
        <f aca="false">IF(C797="","",IFERROR(INDEX(Listes!$B$3:$B$20,MATCH(C797,Listes!$A$3:$A$20,0)),""))</f>
        <v>-1</v>
      </c>
      <c r="J797" s="40" t="n">
        <f aca="false">IF(OR(H797="",I797=""),0,H797*I797)</f>
        <v>-1</v>
      </c>
      <c r="K797" s="38" t="s">
        <v>93</v>
      </c>
      <c r="L797" s="38" t="s">
        <v>114</v>
      </c>
      <c r="M797" s="41" t="str">
        <f aca="false">IF(D797="","",IF(E797="Référence inconnue","Référence inconnue",IF(I797="","Type inconnu",IF(AND(IFERROR(INDEX(Articles!$I$5:$I$304,MATCH(D797,Articles!$A$5:$A$304,0)),"Aucun")&lt;&gt;"Aucun",G797=""),"Lot manquant",IF(COUNTIF($N$2:$N$5000,N797)&gt;1,"Doublon ?","")))))</f>
        <v/>
      </c>
      <c r="N797" s="6" t="str">
        <f aca="false">IF(D797="","",B797&amp;"/"&amp;C797&amp;"/"&amp;D797&amp;"/"&amp;G797&amp;"/"&amp;H797&amp;"/"&amp;TEXT(A797,"0"))</f>
        <v>BS-2604-1611/Sortie/FIL10/FIL-2603-04/1/46141</v>
      </c>
    </row>
    <row r="798" customFormat="false" ht="15" hidden="false" customHeight="false" outlineLevel="0" collapsed="false">
      <c r="A798" s="37" t="n">
        <v>46142</v>
      </c>
      <c r="B798" s="38" t="s">
        <v>909</v>
      </c>
      <c r="C798" s="38" t="s">
        <v>140</v>
      </c>
      <c r="D798" s="38" t="s">
        <v>95</v>
      </c>
      <c r="E798" s="39" t="str">
        <f aca="false">IF(D798="","",IFERROR(INDEX(Articles!$B$5:$B$304,MATCH(D798,Articles!$A$5:$A$304,0)),"Référence inconnue"))</f>
        <v>Gants de manutention taille 9</v>
      </c>
      <c r="F798" s="38" t="s">
        <v>93</v>
      </c>
      <c r="G798" s="38"/>
      <c r="H798" s="38" t="n">
        <v>120</v>
      </c>
      <c r="I798" s="40" t="n">
        <f aca="false">IF(C798="","",IFERROR(INDEX(Listes!$B$3:$B$20,MATCH(C798,Listes!$A$3:$A$20,0)),""))</f>
        <v>1</v>
      </c>
      <c r="J798" s="40" t="n">
        <f aca="false">IF(OR(H798="",I798=""),0,H798*I798)</f>
        <v>120</v>
      </c>
      <c r="K798" s="38" t="s">
        <v>93</v>
      </c>
      <c r="L798" s="38" t="s">
        <v>910</v>
      </c>
      <c r="M798" s="41" t="str">
        <f aca="false">IF(D798="","",IF(E798="Référence inconnue","Référence inconnue",IF(I798="","Type inconnu",IF(AND(IFERROR(INDEX(Articles!$I$5:$I$304,MATCH(D798,Articles!$A$5:$A$304,0)),"Aucun")&lt;&gt;"Aucun",G798=""),"Lot manquant",IF(COUNTIF($N$2:$N$5000,N798)&gt;1,"Doublon ?","")))))</f>
        <v/>
      </c>
      <c r="N798" s="6" t="str">
        <f aca="false">IF(D798="","",B798&amp;"/"&amp;C798&amp;"/"&amp;D798&amp;"/"&amp;G798&amp;"/"&amp;H798&amp;"/"&amp;TEXT(A798,"0"))</f>
        <v>BR-2604-054/Réception/GA09//120/46142</v>
      </c>
    </row>
    <row r="799" customFormat="false" ht="15" hidden="false" customHeight="false" outlineLevel="0" collapsed="false">
      <c r="A799" s="37" t="n">
        <v>46142</v>
      </c>
      <c r="B799" s="38" t="s">
        <v>911</v>
      </c>
      <c r="C799" s="38" t="s">
        <v>107</v>
      </c>
      <c r="D799" s="38" t="s">
        <v>92</v>
      </c>
      <c r="E799" s="39" t="str">
        <f aca="false">IF(D799="","",IFERROR(INDEX(Articles!$B$5:$B$304,MATCH(D799,Articles!$A$5:$A$304,0)),"Référence inconnue"))</f>
        <v>Disque à tronçonner Ø125 mm</v>
      </c>
      <c r="F799" s="38" t="s">
        <v>93</v>
      </c>
      <c r="G799" s="38"/>
      <c r="H799" s="38" t="n">
        <v>20</v>
      </c>
      <c r="I799" s="40" t="n">
        <f aca="false">IF(C799="","",IFERROR(INDEX(Listes!$B$3:$B$20,MATCH(C799,Listes!$A$3:$A$20,0)),""))</f>
        <v>-1</v>
      </c>
      <c r="J799" s="40" t="n">
        <f aca="false">IF(OR(H799="",I799=""),0,H799*I799)</f>
        <v>-20</v>
      </c>
      <c r="K799" s="38" t="s">
        <v>93</v>
      </c>
      <c r="L799" s="38" t="s">
        <v>108</v>
      </c>
      <c r="M799" s="41" t="str">
        <f aca="false">IF(D799="","",IF(E799="Référence inconnue","Référence inconnue",IF(I799="","Type inconnu",IF(AND(IFERROR(INDEX(Articles!$I$5:$I$304,MATCH(D799,Articles!$A$5:$A$304,0)),"Aucun")&lt;&gt;"Aucun",G799=""),"Lot manquant",IF(COUNTIF($N$2:$N$5000,N799)&gt;1,"Doublon ?","")))))</f>
        <v/>
      </c>
      <c r="N799" s="6" t="str">
        <f aca="false">IF(D799="","",B799&amp;"/"&amp;C799&amp;"/"&amp;D799&amp;"/"&amp;G799&amp;"/"&amp;H799&amp;"/"&amp;TEXT(A799,"0"))</f>
        <v>TR-2604-059/Transfert sortant/DT125//20/46142</v>
      </c>
    </row>
    <row r="800" customFormat="false" ht="15" hidden="false" customHeight="false" outlineLevel="0" collapsed="false">
      <c r="A800" s="37" t="n">
        <v>46142</v>
      </c>
      <c r="B800" s="38" t="s">
        <v>911</v>
      </c>
      <c r="C800" s="38" t="s">
        <v>110</v>
      </c>
      <c r="D800" s="38" t="s">
        <v>92</v>
      </c>
      <c r="E800" s="39" t="str">
        <f aca="false">IF(D800="","",IFERROR(INDEX(Articles!$B$5:$B$304,MATCH(D800,Articles!$A$5:$A$304,0)),"Référence inconnue"))</f>
        <v>Disque à tronçonner Ø125 mm</v>
      </c>
      <c r="F800" s="38" t="s">
        <v>111</v>
      </c>
      <c r="G800" s="38"/>
      <c r="H800" s="38" t="n">
        <v>20</v>
      </c>
      <c r="I800" s="40" t="n">
        <f aca="false">IF(C800="","",IFERROR(INDEX(Listes!$B$3:$B$20,MATCH(C800,Listes!$A$3:$A$20,0)),""))</f>
        <v>1</v>
      </c>
      <c r="J800" s="40" t="n">
        <f aca="false">IF(OR(H800="",I800=""),0,H800*I800)</f>
        <v>20</v>
      </c>
      <c r="K800" s="38" t="s">
        <v>93</v>
      </c>
      <c r="L800" s="38" t="s">
        <v>108</v>
      </c>
      <c r="M800" s="41" t="str">
        <f aca="false">IF(D800="","",IF(E800="Référence inconnue","Référence inconnue",IF(I800="","Type inconnu",IF(AND(IFERROR(INDEX(Articles!$I$5:$I$304,MATCH(D800,Articles!$A$5:$A$304,0)),"Aucun")&lt;&gt;"Aucun",G800=""),"Lot manquant",IF(COUNTIF($N$2:$N$5000,N800)&gt;1,"Doublon ?","")))))</f>
        <v/>
      </c>
      <c r="N800" s="6" t="str">
        <f aca="false">IF(D800="","",B800&amp;"/"&amp;C800&amp;"/"&amp;D800&amp;"/"&amp;G800&amp;"/"&amp;H800&amp;"/"&amp;TEXT(A800,"0"))</f>
        <v>TR-2604-059/Transfert entrant/DT125//20/46142</v>
      </c>
    </row>
    <row r="801" customFormat="false" ht="15" hidden="false" customHeight="false" outlineLevel="0" collapsed="false">
      <c r="A801" s="37" t="n">
        <v>46142</v>
      </c>
      <c r="B801" s="38" t="s">
        <v>912</v>
      </c>
      <c r="C801" s="38" t="s">
        <v>113</v>
      </c>
      <c r="D801" s="38" t="s">
        <v>92</v>
      </c>
      <c r="E801" s="39" t="str">
        <f aca="false">IF(D801="","",IFERROR(INDEX(Articles!$B$5:$B$304,MATCH(D801,Articles!$A$5:$A$304,0)),"Référence inconnue"))</f>
        <v>Disque à tronçonner Ø125 mm</v>
      </c>
      <c r="F801" s="38" t="s">
        <v>111</v>
      </c>
      <c r="G801" s="38"/>
      <c r="H801" s="38" t="n">
        <v>9</v>
      </c>
      <c r="I801" s="40" t="n">
        <f aca="false">IF(C801="","",IFERROR(INDEX(Listes!$B$3:$B$20,MATCH(C801,Listes!$A$3:$A$20,0)),""))</f>
        <v>-1</v>
      </c>
      <c r="J801" s="40" t="n">
        <f aca="false">IF(OR(H801="",I801=""),0,H801*I801)</f>
        <v>-9</v>
      </c>
      <c r="K801" s="38" t="s">
        <v>111</v>
      </c>
      <c r="L801" s="38" t="s">
        <v>114</v>
      </c>
      <c r="M801" s="41" t="str">
        <f aca="false">IF(D801="","",IF(E801="Référence inconnue","Référence inconnue",IF(I801="","Type inconnu",IF(AND(IFERROR(INDEX(Articles!$I$5:$I$304,MATCH(D801,Articles!$A$5:$A$304,0)),"Aucun")&lt;&gt;"Aucun",G801=""),"Lot manquant",IF(COUNTIF($N$2:$N$5000,N801)&gt;1,"Doublon ?","")))))</f>
        <v/>
      </c>
      <c r="N801" s="6" t="str">
        <f aca="false">IF(D801="","",B801&amp;"/"&amp;C801&amp;"/"&amp;D801&amp;"/"&amp;G801&amp;"/"&amp;H801&amp;"/"&amp;TEXT(A801,"0"))</f>
        <v>BS-2604-1612/Sortie/DT125//9/46142</v>
      </c>
    </row>
    <row r="802" customFormat="false" ht="15" hidden="false" customHeight="false" outlineLevel="0" collapsed="false">
      <c r="A802" s="37" t="n">
        <v>46142</v>
      </c>
      <c r="B802" s="38" t="s">
        <v>913</v>
      </c>
      <c r="C802" s="38" t="s">
        <v>113</v>
      </c>
      <c r="D802" s="38" t="s">
        <v>92</v>
      </c>
      <c r="E802" s="39" t="str">
        <f aca="false">IF(D802="","",IFERROR(INDEX(Articles!$B$5:$B$304,MATCH(D802,Articles!$A$5:$A$304,0)),"Référence inconnue"))</f>
        <v>Disque à tronçonner Ø125 mm</v>
      </c>
      <c r="F802" s="38" t="s">
        <v>111</v>
      </c>
      <c r="G802" s="38"/>
      <c r="H802" s="38" t="n">
        <v>5</v>
      </c>
      <c r="I802" s="40" t="n">
        <f aca="false">IF(C802="","",IFERROR(INDEX(Listes!$B$3:$B$20,MATCH(C802,Listes!$A$3:$A$20,0)),""))</f>
        <v>-1</v>
      </c>
      <c r="J802" s="40" t="n">
        <f aca="false">IF(OR(H802="",I802=""),0,H802*I802)</f>
        <v>-5</v>
      </c>
      <c r="K802" s="38" t="s">
        <v>111</v>
      </c>
      <c r="L802" s="38" t="s">
        <v>114</v>
      </c>
      <c r="M802" s="41" t="str">
        <f aca="false">IF(D802="","",IF(E802="Référence inconnue","Référence inconnue",IF(I802="","Type inconnu",IF(AND(IFERROR(INDEX(Articles!$I$5:$I$304,MATCH(D802,Articles!$A$5:$A$304,0)),"Aucun")&lt;&gt;"Aucun",G802=""),"Lot manquant",IF(COUNTIF($N$2:$N$5000,N802)&gt;1,"Doublon ?","")))))</f>
        <v/>
      </c>
      <c r="N802" s="6" t="str">
        <f aca="false">IF(D802="","",B802&amp;"/"&amp;C802&amp;"/"&amp;D802&amp;"/"&amp;G802&amp;"/"&amp;H802&amp;"/"&amp;TEXT(A802,"0"))</f>
        <v>BS-2604-1613/Sortie/DT125//5/46142</v>
      </c>
    </row>
    <row r="803" customFormat="false" ht="15" hidden="false" customHeight="false" outlineLevel="0" collapsed="false">
      <c r="A803" s="37" t="n">
        <v>46142</v>
      </c>
      <c r="B803" s="38" t="s">
        <v>914</v>
      </c>
      <c r="C803" s="38" t="s">
        <v>113</v>
      </c>
      <c r="D803" s="38" t="s">
        <v>95</v>
      </c>
      <c r="E803" s="39" t="str">
        <f aca="false">IF(D803="","",IFERROR(INDEX(Articles!$B$5:$B$304,MATCH(D803,Articles!$A$5:$A$304,0)),"Référence inconnue"))</f>
        <v>Gants de manutention taille 9</v>
      </c>
      <c r="F803" s="38" t="s">
        <v>93</v>
      </c>
      <c r="G803" s="38"/>
      <c r="H803" s="38" t="n">
        <v>4</v>
      </c>
      <c r="I803" s="40" t="n">
        <f aca="false">IF(C803="","",IFERROR(INDEX(Listes!$B$3:$B$20,MATCH(C803,Listes!$A$3:$A$20,0)),""))</f>
        <v>-1</v>
      </c>
      <c r="J803" s="40" t="n">
        <f aca="false">IF(OR(H803="",I803=""),0,H803*I803)</f>
        <v>-4</v>
      </c>
      <c r="K803" s="38" t="s">
        <v>93</v>
      </c>
      <c r="L803" s="38" t="s">
        <v>124</v>
      </c>
      <c r="M803" s="41" t="str">
        <f aca="false">IF(D803="","",IF(E803="Référence inconnue","Référence inconnue",IF(I803="","Type inconnu",IF(AND(IFERROR(INDEX(Articles!$I$5:$I$304,MATCH(D803,Articles!$A$5:$A$304,0)),"Aucun")&lt;&gt;"Aucun",G803=""),"Lot manquant",IF(COUNTIF($N$2:$N$5000,N803)&gt;1,"Doublon ?","")))))</f>
        <v/>
      </c>
      <c r="N803" s="6" t="str">
        <f aca="false">IF(D803="","",B803&amp;"/"&amp;C803&amp;"/"&amp;D803&amp;"/"&amp;G803&amp;"/"&amp;H803&amp;"/"&amp;TEXT(A803,"0"))</f>
        <v>BS-2604-1614/Sortie/GA09//4/46142</v>
      </c>
    </row>
    <row r="804" customFormat="false" ht="15" hidden="false" customHeight="false" outlineLevel="0" collapsed="false">
      <c r="A804" s="37" t="n">
        <v>46142</v>
      </c>
      <c r="B804" s="38" t="s">
        <v>915</v>
      </c>
      <c r="C804" s="38" t="s">
        <v>113</v>
      </c>
      <c r="D804" s="38" t="s">
        <v>97</v>
      </c>
      <c r="E804" s="39" t="str">
        <f aca="false">IF(D804="","",IFERROR(INDEX(Articles!$B$5:$B$304,MATCH(D804,Articles!$A$5:$A$304,0)),"Référence inconnue"))</f>
        <v>Vis H M8x30 (boîte de 100)</v>
      </c>
      <c r="F804" s="38" t="s">
        <v>93</v>
      </c>
      <c r="G804" s="38"/>
      <c r="H804" s="38" t="n">
        <v>1</v>
      </c>
      <c r="I804" s="40" t="n">
        <f aca="false">IF(C804="","",IFERROR(INDEX(Listes!$B$3:$B$20,MATCH(C804,Listes!$A$3:$A$20,0)),""))</f>
        <v>-1</v>
      </c>
      <c r="J804" s="40" t="n">
        <f aca="false">IF(OR(H804="",I804=""),0,H804*I804)</f>
        <v>-1</v>
      </c>
      <c r="K804" s="38" t="s">
        <v>93</v>
      </c>
      <c r="L804" s="38" t="s">
        <v>114</v>
      </c>
      <c r="M804" s="41" t="str">
        <f aca="false">IF(D804="","",IF(E804="Référence inconnue","Référence inconnue",IF(I804="","Type inconnu",IF(AND(IFERROR(INDEX(Articles!$I$5:$I$304,MATCH(D804,Articles!$A$5:$A$304,0)),"Aucun")&lt;&gt;"Aucun",G804=""),"Lot manquant",IF(COUNTIF($N$2:$N$5000,N804)&gt;1,"Doublon ?","")))))</f>
        <v/>
      </c>
      <c r="N804" s="6" t="str">
        <f aca="false">IF(D804="","",B804&amp;"/"&amp;C804&amp;"/"&amp;D804&amp;"/"&amp;G804&amp;"/"&amp;H804&amp;"/"&amp;TEXT(A804,"0"))</f>
        <v>BS-2604-1615/Sortie/BO830//1/46142</v>
      </c>
    </row>
    <row r="805" customFormat="false" ht="15" hidden="false" customHeight="false" outlineLevel="0" collapsed="false">
      <c r="A805" s="37" t="n">
        <v>46146</v>
      </c>
      <c r="B805" s="38" t="s">
        <v>916</v>
      </c>
      <c r="C805" s="38" t="s">
        <v>140</v>
      </c>
      <c r="D805" s="38" t="s">
        <v>102</v>
      </c>
      <c r="E805" s="39" t="str">
        <f aca="false">IF(D805="","",IFERROR(INDEX(Articles!$B$5:$B$304,MATCH(D805,Articles!$A$5:$A$304,0)),"Référence inconnue"))</f>
        <v>Huile hydraulique HVLP 46 (bidon 20 L)</v>
      </c>
      <c r="F805" s="38" t="s">
        <v>93</v>
      </c>
      <c r="G805" s="38" t="s">
        <v>917</v>
      </c>
      <c r="H805" s="38" t="n">
        <v>3</v>
      </c>
      <c r="I805" s="40" t="n">
        <f aca="false">IF(C805="","",IFERROR(INDEX(Listes!$B$3:$B$20,MATCH(C805,Listes!$A$3:$A$20,0)),""))</f>
        <v>1</v>
      </c>
      <c r="J805" s="40" t="n">
        <f aca="false">IF(OR(H805="",I805=""),0,H805*I805)</f>
        <v>3</v>
      </c>
      <c r="K805" s="38" t="s">
        <v>93</v>
      </c>
      <c r="L805" s="38" t="s">
        <v>918</v>
      </c>
      <c r="M805" s="41" t="str">
        <f aca="false">IF(D805="","",IF(E805="Référence inconnue","Référence inconnue",IF(I805="","Type inconnu",IF(AND(IFERROR(INDEX(Articles!$I$5:$I$304,MATCH(D805,Articles!$A$5:$A$304,0)),"Aucun")&lt;&gt;"Aucun",G805=""),"Lot manquant",IF(COUNTIF($N$2:$N$5000,N805)&gt;1,"Doublon ?","")))))</f>
        <v/>
      </c>
      <c r="N805" s="6" t="str">
        <f aca="false">IF(D805="","",B805&amp;"/"&amp;C805&amp;"/"&amp;D805&amp;"/"&amp;G805&amp;"/"&amp;H805&amp;"/"&amp;TEXT(A805,"0"))</f>
        <v>BR-2605-055/Réception/HV46/HV-2605-12/3/46146</v>
      </c>
    </row>
    <row r="806" customFormat="false" ht="15" hidden="false" customHeight="false" outlineLevel="0" collapsed="false">
      <c r="A806" s="37" t="n">
        <v>46146</v>
      </c>
      <c r="B806" s="38" t="s">
        <v>919</v>
      </c>
      <c r="C806" s="38" t="s">
        <v>140</v>
      </c>
      <c r="D806" s="38" t="s">
        <v>96</v>
      </c>
      <c r="E806" s="39" t="str">
        <f aca="false">IF(D806="","",IFERROR(INDEX(Articles!$B$5:$B$304,MATCH(D806,Articles!$A$5:$A$304,0)),"Référence inconnue"))</f>
        <v>Film étirable 500 mm</v>
      </c>
      <c r="F806" s="38" t="s">
        <v>93</v>
      </c>
      <c r="G806" s="38"/>
      <c r="H806" s="38" t="n">
        <v>50</v>
      </c>
      <c r="I806" s="40" t="n">
        <f aca="false">IF(C806="","",IFERROR(INDEX(Listes!$B$3:$B$20,MATCH(C806,Listes!$A$3:$A$20,0)),""))</f>
        <v>1</v>
      </c>
      <c r="J806" s="40" t="n">
        <f aca="false">IF(OR(H806="",I806=""),0,H806*I806)</f>
        <v>50</v>
      </c>
      <c r="K806" s="38" t="s">
        <v>93</v>
      </c>
      <c r="L806" s="38" t="s">
        <v>920</v>
      </c>
      <c r="M806" s="41" t="str">
        <f aca="false">IF(D806="","",IF(E806="Référence inconnue","Référence inconnue",IF(I806="","Type inconnu",IF(AND(IFERROR(INDEX(Articles!$I$5:$I$304,MATCH(D806,Articles!$A$5:$A$304,0)),"Aucun")&lt;&gt;"Aucun",G806=""),"Lot manquant",IF(COUNTIF($N$2:$N$5000,N806)&gt;1,"Doublon ?","")))))</f>
        <v/>
      </c>
      <c r="N806" s="6" t="str">
        <f aca="false">IF(D806="","",B806&amp;"/"&amp;C806&amp;"/"&amp;D806&amp;"/"&amp;G806&amp;"/"&amp;H806&amp;"/"&amp;TEXT(A806,"0"))</f>
        <v>BR-2605-056/Réception/FS500//50/46146</v>
      </c>
    </row>
    <row r="807" customFormat="false" ht="15" hidden="false" customHeight="false" outlineLevel="0" collapsed="false">
      <c r="A807" s="37" t="n">
        <v>46146</v>
      </c>
      <c r="B807" s="38" t="s">
        <v>921</v>
      </c>
      <c r="C807" s="38" t="s">
        <v>107</v>
      </c>
      <c r="D807" s="38" t="s">
        <v>92</v>
      </c>
      <c r="E807" s="39" t="str">
        <f aca="false">IF(D807="","",IFERROR(INDEX(Articles!$B$5:$B$304,MATCH(D807,Articles!$A$5:$A$304,0)),"Référence inconnue"))</f>
        <v>Disque à tronçonner Ø125 mm</v>
      </c>
      <c r="F807" s="38" t="s">
        <v>93</v>
      </c>
      <c r="G807" s="38"/>
      <c r="H807" s="38" t="n">
        <v>20</v>
      </c>
      <c r="I807" s="40" t="n">
        <f aca="false">IF(C807="","",IFERROR(INDEX(Listes!$B$3:$B$20,MATCH(C807,Listes!$A$3:$A$20,0)),""))</f>
        <v>-1</v>
      </c>
      <c r="J807" s="40" t="n">
        <f aca="false">IF(OR(H807="",I807=""),0,H807*I807)</f>
        <v>-20</v>
      </c>
      <c r="K807" s="38" t="s">
        <v>93</v>
      </c>
      <c r="L807" s="38" t="s">
        <v>108</v>
      </c>
      <c r="M807" s="41" t="str">
        <f aca="false">IF(D807="","",IF(E807="Référence inconnue","Référence inconnue",IF(I807="","Type inconnu",IF(AND(IFERROR(INDEX(Articles!$I$5:$I$304,MATCH(D807,Articles!$A$5:$A$304,0)),"Aucun")&lt;&gt;"Aucun",G807=""),"Lot manquant",IF(COUNTIF($N$2:$N$5000,N807)&gt;1,"Doublon ?","")))))</f>
        <v/>
      </c>
      <c r="N807" s="6" t="str">
        <f aca="false">IF(D807="","",B807&amp;"/"&amp;C807&amp;"/"&amp;D807&amp;"/"&amp;G807&amp;"/"&amp;H807&amp;"/"&amp;TEXT(A807,"0"))</f>
        <v>TR-2605-060/Transfert sortant/DT125//20/46146</v>
      </c>
    </row>
    <row r="808" customFormat="false" ht="15" hidden="false" customHeight="false" outlineLevel="0" collapsed="false">
      <c r="A808" s="37" t="n">
        <v>46146</v>
      </c>
      <c r="B808" s="38" t="s">
        <v>921</v>
      </c>
      <c r="C808" s="38" t="s">
        <v>110</v>
      </c>
      <c r="D808" s="38" t="s">
        <v>92</v>
      </c>
      <c r="E808" s="39" t="str">
        <f aca="false">IF(D808="","",IFERROR(INDEX(Articles!$B$5:$B$304,MATCH(D808,Articles!$A$5:$A$304,0)),"Référence inconnue"))</f>
        <v>Disque à tronçonner Ø125 mm</v>
      </c>
      <c r="F808" s="38" t="s">
        <v>111</v>
      </c>
      <c r="G808" s="38"/>
      <c r="H808" s="38" t="n">
        <v>20</v>
      </c>
      <c r="I808" s="40" t="n">
        <f aca="false">IF(C808="","",IFERROR(INDEX(Listes!$B$3:$B$20,MATCH(C808,Listes!$A$3:$A$20,0)),""))</f>
        <v>1</v>
      </c>
      <c r="J808" s="40" t="n">
        <f aca="false">IF(OR(H808="",I808=""),0,H808*I808)</f>
        <v>20</v>
      </c>
      <c r="K808" s="38" t="s">
        <v>93</v>
      </c>
      <c r="L808" s="38" t="s">
        <v>108</v>
      </c>
      <c r="M808" s="41" t="str">
        <f aca="false">IF(D808="","",IF(E808="Référence inconnue","Référence inconnue",IF(I808="","Type inconnu",IF(AND(IFERROR(INDEX(Articles!$I$5:$I$304,MATCH(D808,Articles!$A$5:$A$304,0)),"Aucun")&lt;&gt;"Aucun",G808=""),"Lot manquant",IF(COUNTIF($N$2:$N$5000,N808)&gt;1,"Doublon ?","")))))</f>
        <v/>
      </c>
      <c r="N808" s="6" t="str">
        <f aca="false">IF(D808="","",B808&amp;"/"&amp;C808&amp;"/"&amp;D808&amp;"/"&amp;G808&amp;"/"&amp;H808&amp;"/"&amp;TEXT(A808,"0"))</f>
        <v>TR-2605-060/Transfert entrant/DT125//20/46146</v>
      </c>
    </row>
    <row r="809" customFormat="false" ht="15" hidden="false" customHeight="false" outlineLevel="0" collapsed="false">
      <c r="A809" s="37" t="n">
        <v>46146</v>
      </c>
      <c r="B809" s="38" t="s">
        <v>922</v>
      </c>
      <c r="C809" s="38" t="s">
        <v>113</v>
      </c>
      <c r="D809" s="38" t="s">
        <v>92</v>
      </c>
      <c r="E809" s="39" t="str">
        <f aca="false">IF(D809="","",IFERROR(INDEX(Articles!$B$5:$B$304,MATCH(D809,Articles!$A$5:$A$304,0)),"Référence inconnue"))</f>
        <v>Disque à tronçonner Ø125 mm</v>
      </c>
      <c r="F809" s="38" t="s">
        <v>111</v>
      </c>
      <c r="G809" s="38"/>
      <c r="H809" s="38" t="n">
        <v>5</v>
      </c>
      <c r="I809" s="40" t="n">
        <f aca="false">IF(C809="","",IFERROR(INDEX(Listes!$B$3:$B$20,MATCH(C809,Listes!$A$3:$A$20,0)),""))</f>
        <v>-1</v>
      </c>
      <c r="J809" s="40" t="n">
        <f aca="false">IF(OR(H809="",I809=""),0,H809*I809)</f>
        <v>-5</v>
      </c>
      <c r="K809" s="38" t="s">
        <v>111</v>
      </c>
      <c r="L809" s="38" t="s">
        <v>114</v>
      </c>
      <c r="M809" s="41" t="str">
        <f aca="false">IF(D809="","",IF(E809="Référence inconnue","Référence inconnue",IF(I809="","Type inconnu",IF(AND(IFERROR(INDEX(Articles!$I$5:$I$304,MATCH(D809,Articles!$A$5:$A$304,0)),"Aucun")&lt;&gt;"Aucun",G809=""),"Lot manquant",IF(COUNTIF($N$2:$N$5000,N809)&gt;1,"Doublon ?","")))))</f>
        <v/>
      </c>
      <c r="N809" s="6" t="str">
        <f aca="false">IF(D809="","",B809&amp;"/"&amp;C809&amp;"/"&amp;D809&amp;"/"&amp;G809&amp;"/"&amp;H809&amp;"/"&amp;TEXT(A809,"0"))</f>
        <v>BS-2605-1616/Sortie/DT125//5/46146</v>
      </c>
    </row>
    <row r="810" customFormat="false" ht="15" hidden="false" customHeight="false" outlineLevel="0" collapsed="false">
      <c r="A810" s="37" t="n">
        <v>46146</v>
      </c>
      <c r="B810" s="38" t="s">
        <v>923</v>
      </c>
      <c r="C810" s="38" t="s">
        <v>113</v>
      </c>
      <c r="D810" s="38" t="s">
        <v>92</v>
      </c>
      <c r="E810" s="39" t="str">
        <f aca="false">IF(D810="","",IFERROR(INDEX(Articles!$B$5:$B$304,MATCH(D810,Articles!$A$5:$A$304,0)),"Référence inconnue"))</f>
        <v>Disque à tronçonner Ø125 mm</v>
      </c>
      <c r="F810" s="38" t="s">
        <v>111</v>
      </c>
      <c r="G810" s="38"/>
      <c r="H810" s="38" t="n">
        <v>5</v>
      </c>
      <c r="I810" s="40" t="n">
        <f aca="false">IF(C810="","",IFERROR(INDEX(Listes!$B$3:$B$20,MATCH(C810,Listes!$A$3:$A$20,0)),""))</f>
        <v>-1</v>
      </c>
      <c r="J810" s="40" t="n">
        <f aca="false">IF(OR(H810="",I810=""),0,H810*I810)</f>
        <v>-5</v>
      </c>
      <c r="K810" s="38" t="s">
        <v>111</v>
      </c>
      <c r="L810" s="38" t="s">
        <v>114</v>
      </c>
      <c r="M810" s="41" t="str">
        <f aca="false">IF(D810="","",IF(E810="Référence inconnue","Référence inconnue",IF(I810="","Type inconnu",IF(AND(IFERROR(INDEX(Articles!$I$5:$I$304,MATCH(D810,Articles!$A$5:$A$304,0)),"Aucun")&lt;&gt;"Aucun",G810=""),"Lot manquant",IF(COUNTIF($N$2:$N$5000,N810)&gt;1,"Doublon ?","")))))</f>
        <v/>
      </c>
      <c r="N810" s="6" t="str">
        <f aca="false">IF(D810="","",B810&amp;"/"&amp;C810&amp;"/"&amp;D810&amp;"/"&amp;G810&amp;"/"&amp;H810&amp;"/"&amp;TEXT(A810,"0"))</f>
        <v>BS-2605-1617/Sortie/DT125//5/46146</v>
      </c>
    </row>
    <row r="811" customFormat="false" ht="15" hidden="false" customHeight="false" outlineLevel="0" collapsed="false">
      <c r="A811" s="37" t="n">
        <v>46146</v>
      </c>
      <c r="B811" s="38" t="s">
        <v>924</v>
      </c>
      <c r="C811" s="38" t="s">
        <v>113</v>
      </c>
      <c r="D811" s="38" t="s">
        <v>92</v>
      </c>
      <c r="E811" s="39" t="str">
        <f aca="false">IF(D811="","",IFERROR(INDEX(Articles!$B$5:$B$304,MATCH(D811,Articles!$A$5:$A$304,0)),"Référence inconnue"))</f>
        <v>Disque à tronçonner Ø125 mm</v>
      </c>
      <c r="F811" s="38" t="s">
        <v>111</v>
      </c>
      <c r="G811" s="38"/>
      <c r="H811" s="38" t="n">
        <v>3</v>
      </c>
      <c r="I811" s="40" t="n">
        <f aca="false">IF(C811="","",IFERROR(INDEX(Listes!$B$3:$B$20,MATCH(C811,Listes!$A$3:$A$20,0)),""))</f>
        <v>-1</v>
      </c>
      <c r="J811" s="40" t="n">
        <f aca="false">IF(OR(H811="",I811=""),0,H811*I811)</f>
        <v>-3</v>
      </c>
      <c r="K811" s="38" t="s">
        <v>111</v>
      </c>
      <c r="L811" s="38" t="s">
        <v>114</v>
      </c>
      <c r="M811" s="41" t="str">
        <f aca="false">IF(D811="","",IF(E811="Référence inconnue","Référence inconnue",IF(I811="","Type inconnu",IF(AND(IFERROR(INDEX(Articles!$I$5:$I$304,MATCH(D811,Articles!$A$5:$A$304,0)),"Aucun")&lt;&gt;"Aucun",G811=""),"Lot manquant",IF(COUNTIF($N$2:$N$5000,N811)&gt;1,"Doublon ?","")))))</f>
        <v/>
      </c>
      <c r="N811" s="6" t="str">
        <f aca="false">IF(D811="","",B811&amp;"/"&amp;C811&amp;"/"&amp;D811&amp;"/"&amp;G811&amp;"/"&amp;H811&amp;"/"&amp;TEXT(A811,"0"))</f>
        <v>BS-2605-1618/Sortie/DT125//3/46146</v>
      </c>
    </row>
    <row r="812" customFormat="false" ht="15" hidden="false" customHeight="false" outlineLevel="0" collapsed="false">
      <c r="A812" s="37" t="n">
        <v>46146</v>
      </c>
      <c r="B812" s="38" t="s">
        <v>925</v>
      </c>
      <c r="C812" s="38" t="s">
        <v>113</v>
      </c>
      <c r="D812" s="38" t="s">
        <v>95</v>
      </c>
      <c r="E812" s="39" t="str">
        <f aca="false">IF(D812="","",IFERROR(INDEX(Articles!$B$5:$B$304,MATCH(D812,Articles!$A$5:$A$304,0)),"Référence inconnue"))</f>
        <v>Gants de manutention taille 9</v>
      </c>
      <c r="F812" s="38" t="s">
        <v>93</v>
      </c>
      <c r="G812" s="38"/>
      <c r="H812" s="38" t="n">
        <v>5</v>
      </c>
      <c r="I812" s="40" t="n">
        <f aca="false">IF(C812="","",IFERROR(INDEX(Listes!$B$3:$B$20,MATCH(C812,Listes!$A$3:$A$20,0)),""))</f>
        <v>-1</v>
      </c>
      <c r="J812" s="40" t="n">
        <f aca="false">IF(OR(H812="",I812=""),0,H812*I812)</f>
        <v>-5</v>
      </c>
      <c r="K812" s="38" t="s">
        <v>93</v>
      </c>
      <c r="L812" s="38" t="s">
        <v>114</v>
      </c>
      <c r="M812" s="41" t="str">
        <f aca="false">IF(D812="","",IF(E812="Référence inconnue","Référence inconnue",IF(I812="","Type inconnu",IF(AND(IFERROR(INDEX(Articles!$I$5:$I$304,MATCH(D812,Articles!$A$5:$A$304,0)),"Aucun")&lt;&gt;"Aucun",G812=""),"Lot manquant",IF(COUNTIF($N$2:$N$5000,N812)&gt;1,"Doublon ?","")))))</f>
        <v/>
      </c>
      <c r="N812" s="6" t="str">
        <f aca="false">IF(D812="","",B812&amp;"/"&amp;C812&amp;"/"&amp;D812&amp;"/"&amp;G812&amp;"/"&amp;H812&amp;"/"&amp;TEXT(A812,"0"))</f>
        <v>BS-2605-1619/Sortie/GA09//5/46146</v>
      </c>
    </row>
    <row r="813" customFormat="false" ht="15" hidden="false" customHeight="false" outlineLevel="0" collapsed="false">
      <c r="A813" s="37" t="n">
        <v>46146</v>
      </c>
      <c r="B813" s="38" t="s">
        <v>926</v>
      </c>
      <c r="C813" s="38" t="s">
        <v>113</v>
      </c>
      <c r="D813" s="38" t="s">
        <v>96</v>
      </c>
      <c r="E813" s="39" t="str">
        <f aca="false">IF(D813="","",IFERROR(INDEX(Articles!$B$5:$B$304,MATCH(D813,Articles!$A$5:$A$304,0)),"Référence inconnue"))</f>
        <v>Film étirable 500 mm</v>
      </c>
      <c r="F813" s="38" t="s">
        <v>93</v>
      </c>
      <c r="G813" s="38"/>
      <c r="H813" s="38" t="n">
        <v>3</v>
      </c>
      <c r="I813" s="40" t="n">
        <f aca="false">IF(C813="","",IFERROR(INDEX(Listes!$B$3:$B$20,MATCH(C813,Listes!$A$3:$A$20,0)),""))</f>
        <v>-1</v>
      </c>
      <c r="J813" s="40" t="n">
        <f aca="false">IF(OR(H813="",I813=""),0,H813*I813)</f>
        <v>-3</v>
      </c>
      <c r="K813" s="38" t="s">
        <v>93</v>
      </c>
      <c r="L813" s="38" t="s">
        <v>121</v>
      </c>
      <c r="M813" s="41" t="str">
        <f aca="false">IF(D813="","",IF(E813="Référence inconnue","Référence inconnue",IF(I813="","Type inconnu",IF(AND(IFERROR(INDEX(Articles!$I$5:$I$304,MATCH(D813,Articles!$A$5:$A$304,0)),"Aucun")&lt;&gt;"Aucun",G813=""),"Lot manquant",IF(COUNTIF($N$2:$N$5000,N813)&gt;1,"Doublon ?","")))))</f>
        <v/>
      </c>
      <c r="N813" s="6" t="str">
        <f aca="false">IF(D813="","",B813&amp;"/"&amp;C813&amp;"/"&amp;D813&amp;"/"&amp;G813&amp;"/"&amp;H813&amp;"/"&amp;TEXT(A813,"0"))</f>
        <v>BS-2605-1620/Sortie/FS500//3/46146</v>
      </c>
    </row>
    <row r="814" customFormat="false" ht="15" hidden="false" customHeight="false" outlineLevel="0" collapsed="false">
      <c r="A814" s="37" t="n">
        <v>46146</v>
      </c>
      <c r="B814" s="38" t="s">
        <v>927</v>
      </c>
      <c r="C814" s="38" t="s">
        <v>113</v>
      </c>
      <c r="D814" s="38" t="s">
        <v>102</v>
      </c>
      <c r="E814" s="39" t="str">
        <f aca="false">IF(D814="","",IFERROR(INDEX(Articles!$B$5:$B$304,MATCH(D814,Articles!$A$5:$A$304,0)),"Référence inconnue"))</f>
        <v>Huile hydraulique HVLP 46 (bidon 20 L)</v>
      </c>
      <c r="F814" s="38" t="s">
        <v>93</v>
      </c>
      <c r="G814" s="38" t="s">
        <v>812</v>
      </c>
      <c r="H814" s="38" t="n">
        <v>1</v>
      </c>
      <c r="I814" s="40" t="n">
        <f aca="false">IF(C814="","",IFERROR(INDEX(Listes!$B$3:$B$20,MATCH(C814,Listes!$A$3:$A$20,0)),""))</f>
        <v>-1</v>
      </c>
      <c r="J814" s="40" t="n">
        <f aca="false">IF(OR(H814="",I814=""),0,H814*I814)</f>
        <v>-1</v>
      </c>
      <c r="K814" s="38" t="s">
        <v>93</v>
      </c>
      <c r="L814" s="38" t="s">
        <v>124</v>
      </c>
      <c r="M814" s="41" t="str">
        <f aca="false">IF(D814="","",IF(E814="Référence inconnue","Référence inconnue",IF(I814="","Type inconnu",IF(AND(IFERROR(INDEX(Articles!$I$5:$I$304,MATCH(D814,Articles!$A$5:$A$304,0)),"Aucun")&lt;&gt;"Aucun",G814=""),"Lot manquant",IF(COUNTIF($N$2:$N$5000,N814)&gt;1,"Doublon ?","")))))</f>
        <v/>
      </c>
      <c r="N814" s="6" t="str">
        <f aca="false">IF(D814="","",B814&amp;"/"&amp;C814&amp;"/"&amp;D814&amp;"/"&amp;G814&amp;"/"&amp;H814&amp;"/"&amp;TEXT(A814,"0"))</f>
        <v>BS-2605-1621/Sortie/HV46/HV-2604-10/1/46146</v>
      </c>
    </row>
    <row r="815" customFormat="false" ht="15" hidden="false" customHeight="false" outlineLevel="0" collapsed="false">
      <c r="A815" s="37" t="n">
        <v>46146</v>
      </c>
      <c r="B815" s="38" t="s">
        <v>927</v>
      </c>
      <c r="C815" s="38" t="s">
        <v>113</v>
      </c>
      <c r="D815" s="38" t="s">
        <v>102</v>
      </c>
      <c r="E815" s="39" t="str">
        <f aca="false">IF(D815="","",IFERROR(INDEX(Articles!$B$5:$B$304,MATCH(D815,Articles!$A$5:$A$304,0)),"Référence inconnue"))</f>
        <v>Huile hydraulique HVLP 46 (bidon 20 L)</v>
      </c>
      <c r="F815" s="38" t="s">
        <v>93</v>
      </c>
      <c r="G815" s="38" t="s">
        <v>896</v>
      </c>
      <c r="H815" s="38" t="n">
        <v>1</v>
      </c>
      <c r="I815" s="40" t="n">
        <f aca="false">IF(C815="","",IFERROR(INDEX(Listes!$B$3:$B$20,MATCH(C815,Listes!$A$3:$A$20,0)),""))</f>
        <v>-1</v>
      </c>
      <c r="J815" s="40" t="n">
        <f aca="false">IF(OR(H815="",I815=""),0,H815*I815)</f>
        <v>-1</v>
      </c>
      <c r="K815" s="38" t="s">
        <v>93</v>
      </c>
      <c r="L815" s="38" t="s">
        <v>124</v>
      </c>
      <c r="M815" s="41" t="str">
        <f aca="false">IF(D815="","",IF(E815="Référence inconnue","Référence inconnue",IF(I815="","Type inconnu",IF(AND(IFERROR(INDEX(Articles!$I$5:$I$304,MATCH(D815,Articles!$A$5:$A$304,0)),"Aucun")&lt;&gt;"Aucun",G815=""),"Lot manquant",IF(COUNTIF($N$2:$N$5000,N815)&gt;1,"Doublon ?","")))))</f>
        <v/>
      </c>
      <c r="N815" s="6" t="str">
        <f aca="false">IF(D815="","",B815&amp;"/"&amp;C815&amp;"/"&amp;D815&amp;"/"&amp;G815&amp;"/"&amp;H815&amp;"/"&amp;TEXT(A815,"0"))</f>
        <v>BS-2605-1621/Sortie/HV46/HV-2604-11/1/46146</v>
      </c>
    </row>
    <row r="816" customFormat="false" ht="15" hidden="false" customHeight="false" outlineLevel="0" collapsed="false">
      <c r="A816" s="37" t="n">
        <v>46147</v>
      </c>
      <c r="B816" s="38" t="s">
        <v>928</v>
      </c>
      <c r="C816" s="38" t="s">
        <v>113</v>
      </c>
      <c r="D816" s="38" t="s">
        <v>92</v>
      </c>
      <c r="E816" s="39" t="str">
        <f aca="false">IF(D816="","",IFERROR(INDEX(Articles!$B$5:$B$304,MATCH(D816,Articles!$A$5:$A$304,0)),"Référence inconnue"))</f>
        <v>Disque à tronçonner Ø125 mm</v>
      </c>
      <c r="F816" s="38" t="s">
        <v>111</v>
      </c>
      <c r="G816" s="38"/>
      <c r="H816" s="38" t="n">
        <v>4</v>
      </c>
      <c r="I816" s="40" t="n">
        <f aca="false">IF(C816="","",IFERROR(INDEX(Listes!$B$3:$B$20,MATCH(C816,Listes!$A$3:$A$20,0)),""))</f>
        <v>-1</v>
      </c>
      <c r="J816" s="40" t="n">
        <f aca="false">IF(OR(H816="",I816=""),0,H816*I816)</f>
        <v>-4</v>
      </c>
      <c r="K816" s="38" t="s">
        <v>111</v>
      </c>
      <c r="L816" s="38" t="s">
        <v>114</v>
      </c>
      <c r="M816" s="41" t="str">
        <f aca="false">IF(D816="","",IF(E816="Référence inconnue","Référence inconnue",IF(I816="","Type inconnu",IF(AND(IFERROR(INDEX(Articles!$I$5:$I$304,MATCH(D816,Articles!$A$5:$A$304,0)),"Aucun")&lt;&gt;"Aucun",G816=""),"Lot manquant",IF(COUNTIF($N$2:$N$5000,N816)&gt;1,"Doublon ?","")))))</f>
        <v/>
      </c>
      <c r="N816" s="6" t="str">
        <f aca="false">IF(D816="","",B816&amp;"/"&amp;C816&amp;"/"&amp;D816&amp;"/"&amp;G816&amp;"/"&amp;H816&amp;"/"&amp;TEXT(A816,"0"))</f>
        <v>BS-2605-1622/Sortie/DT125//4/46147</v>
      </c>
    </row>
    <row r="817" customFormat="false" ht="15" hidden="false" customHeight="false" outlineLevel="0" collapsed="false">
      <c r="A817" s="37" t="n">
        <v>46147</v>
      </c>
      <c r="B817" s="38" t="s">
        <v>929</v>
      </c>
      <c r="C817" s="38" t="s">
        <v>113</v>
      </c>
      <c r="D817" s="38" t="s">
        <v>92</v>
      </c>
      <c r="E817" s="39" t="str">
        <f aca="false">IF(D817="","",IFERROR(INDEX(Articles!$B$5:$B$304,MATCH(D817,Articles!$A$5:$A$304,0)),"Référence inconnue"))</f>
        <v>Disque à tronçonner Ø125 mm</v>
      </c>
      <c r="F817" s="38" t="s">
        <v>111</v>
      </c>
      <c r="G817" s="38"/>
      <c r="H817" s="38" t="n">
        <v>6</v>
      </c>
      <c r="I817" s="40" t="n">
        <f aca="false">IF(C817="","",IFERROR(INDEX(Listes!$B$3:$B$20,MATCH(C817,Listes!$A$3:$A$20,0)),""))</f>
        <v>-1</v>
      </c>
      <c r="J817" s="40" t="n">
        <f aca="false">IF(OR(H817="",I817=""),0,H817*I817)</f>
        <v>-6</v>
      </c>
      <c r="K817" s="38" t="s">
        <v>111</v>
      </c>
      <c r="L817" s="38" t="s">
        <v>114</v>
      </c>
      <c r="M817" s="41" t="str">
        <f aca="false">IF(D817="","",IF(E817="Référence inconnue","Référence inconnue",IF(I817="","Type inconnu",IF(AND(IFERROR(INDEX(Articles!$I$5:$I$304,MATCH(D817,Articles!$A$5:$A$304,0)),"Aucun")&lt;&gt;"Aucun",G817=""),"Lot manquant",IF(COUNTIF($N$2:$N$5000,N817)&gt;1,"Doublon ?","")))))</f>
        <v/>
      </c>
      <c r="N817" s="6" t="str">
        <f aca="false">IF(D817="","",B817&amp;"/"&amp;C817&amp;"/"&amp;D817&amp;"/"&amp;G817&amp;"/"&amp;H817&amp;"/"&amp;TEXT(A817,"0"))</f>
        <v>BS-2605-1623/Sortie/DT125//6/46147</v>
      </c>
    </row>
    <row r="818" customFormat="false" ht="15" hidden="false" customHeight="false" outlineLevel="0" collapsed="false">
      <c r="A818" s="37" t="n">
        <v>46147</v>
      </c>
      <c r="B818" s="38" t="s">
        <v>930</v>
      </c>
      <c r="C818" s="38" t="s">
        <v>113</v>
      </c>
      <c r="D818" s="38" t="s">
        <v>95</v>
      </c>
      <c r="E818" s="39" t="str">
        <f aca="false">IF(D818="","",IFERROR(INDEX(Articles!$B$5:$B$304,MATCH(D818,Articles!$A$5:$A$304,0)),"Référence inconnue"))</f>
        <v>Gants de manutention taille 9</v>
      </c>
      <c r="F818" s="38" t="s">
        <v>93</v>
      </c>
      <c r="G818" s="38"/>
      <c r="H818" s="38" t="n">
        <v>7</v>
      </c>
      <c r="I818" s="40" t="n">
        <f aca="false">IF(C818="","",IFERROR(INDEX(Listes!$B$3:$B$20,MATCH(C818,Listes!$A$3:$A$20,0)),""))</f>
        <v>-1</v>
      </c>
      <c r="J818" s="40" t="n">
        <f aca="false">IF(OR(H818="",I818=""),0,H818*I818)</f>
        <v>-7</v>
      </c>
      <c r="K818" s="38" t="s">
        <v>93</v>
      </c>
      <c r="L818" s="38" t="s">
        <v>114</v>
      </c>
      <c r="M818" s="41" t="str">
        <f aca="false">IF(D818="","",IF(E818="Référence inconnue","Référence inconnue",IF(I818="","Type inconnu",IF(AND(IFERROR(INDEX(Articles!$I$5:$I$304,MATCH(D818,Articles!$A$5:$A$304,0)),"Aucun")&lt;&gt;"Aucun",G818=""),"Lot manquant",IF(COUNTIF($N$2:$N$5000,N818)&gt;1,"Doublon ?","")))))</f>
        <v/>
      </c>
      <c r="N818" s="6" t="str">
        <f aca="false">IF(D818="","",B818&amp;"/"&amp;C818&amp;"/"&amp;D818&amp;"/"&amp;G818&amp;"/"&amp;H818&amp;"/"&amp;TEXT(A818,"0"))</f>
        <v>BS-2605-1624/Sortie/GA09//7/46147</v>
      </c>
    </row>
    <row r="819" customFormat="false" ht="15" hidden="false" customHeight="false" outlineLevel="0" collapsed="false">
      <c r="A819" s="37" t="n">
        <v>46147</v>
      </c>
      <c r="B819" s="38" t="s">
        <v>931</v>
      </c>
      <c r="C819" s="38" t="s">
        <v>113</v>
      </c>
      <c r="D819" s="38" t="s">
        <v>96</v>
      </c>
      <c r="E819" s="39" t="str">
        <f aca="false">IF(D819="","",IFERROR(INDEX(Articles!$B$5:$B$304,MATCH(D819,Articles!$A$5:$A$304,0)),"Référence inconnue"))</f>
        <v>Film étirable 500 mm</v>
      </c>
      <c r="F819" s="38" t="s">
        <v>93</v>
      </c>
      <c r="G819" s="38"/>
      <c r="H819" s="38" t="n">
        <v>4</v>
      </c>
      <c r="I819" s="40" t="n">
        <f aca="false">IF(C819="","",IFERROR(INDEX(Listes!$B$3:$B$20,MATCH(C819,Listes!$A$3:$A$20,0)),""))</f>
        <v>-1</v>
      </c>
      <c r="J819" s="40" t="n">
        <f aca="false">IF(OR(H819="",I819=""),0,H819*I819)</f>
        <v>-4</v>
      </c>
      <c r="K819" s="38" t="s">
        <v>93</v>
      </c>
      <c r="L819" s="38" t="s">
        <v>121</v>
      </c>
      <c r="M819" s="41" t="str">
        <f aca="false">IF(D819="","",IF(E819="Référence inconnue","Référence inconnue",IF(I819="","Type inconnu",IF(AND(IFERROR(INDEX(Articles!$I$5:$I$304,MATCH(D819,Articles!$A$5:$A$304,0)),"Aucun")&lt;&gt;"Aucun",G819=""),"Lot manquant",IF(COUNTIF($N$2:$N$5000,N819)&gt;1,"Doublon ?","")))))</f>
        <v/>
      </c>
      <c r="N819" s="6" t="str">
        <f aca="false">IF(D819="","",B819&amp;"/"&amp;C819&amp;"/"&amp;D819&amp;"/"&amp;G819&amp;"/"&amp;H819&amp;"/"&amp;TEXT(A819,"0"))</f>
        <v>BS-2605-1625/Sortie/FS500//4/46147</v>
      </c>
    </row>
    <row r="820" customFormat="false" ht="15" hidden="false" customHeight="false" outlineLevel="0" collapsed="false">
      <c r="A820" s="37" t="n">
        <v>46147</v>
      </c>
      <c r="B820" s="38" t="s">
        <v>932</v>
      </c>
      <c r="C820" s="38" t="s">
        <v>113</v>
      </c>
      <c r="D820" s="38" t="s">
        <v>97</v>
      </c>
      <c r="E820" s="39" t="str">
        <f aca="false">IF(D820="","",IFERROR(INDEX(Articles!$B$5:$B$304,MATCH(D820,Articles!$A$5:$A$304,0)),"Référence inconnue"))</f>
        <v>Vis H M8x30 (boîte de 100)</v>
      </c>
      <c r="F820" s="38" t="s">
        <v>93</v>
      </c>
      <c r="G820" s="38"/>
      <c r="H820" s="38" t="n">
        <v>4</v>
      </c>
      <c r="I820" s="40" t="n">
        <f aca="false">IF(C820="","",IFERROR(INDEX(Listes!$B$3:$B$20,MATCH(C820,Listes!$A$3:$A$20,0)),""))</f>
        <v>-1</v>
      </c>
      <c r="J820" s="40" t="n">
        <f aca="false">IF(OR(H820="",I820=""),0,H820*I820)</f>
        <v>-4</v>
      </c>
      <c r="K820" s="38" t="s">
        <v>93</v>
      </c>
      <c r="L820" s="38" t="s">
        <v>114</v>
      </c>
      <c r="M820" s="41" t="str">
        <f aca="false">IF(D820="","",IF(E820="Référence inconnue","Référence inconnue",IF(I820="","Type inconnu",IF(AND(IFERROR(INDEX(Articles!$I$5:$I$304,MATCH(D820,Articles!$A$5:$A$304,0)),"Aucun")&lt;&gt;"Aucun",G820=""),"Lot manquant",IF(COUNTIF($N$2:$N$5000,N820)&gt;1,"Doublon ?","")))))</f>
        <v/>
      </c>
      <c r="N820" s="6" t="str">
        <f aca="false">IF(D820="","",B820&amp;"/"&amp;C820&amp;"/"&amp;D820&amp;"/"&amp;G820&amp;"/"&amp;H820&amp;"/"&amp;TEXT(A820,"0"))</f>
        <v>BS-2605-1626/Sortie/BO830//4/46147</v>
      </c>
    </row>
    <row r="821" customFormat="false" ht="15" hidden="false" customHeight="false" outlineLevel="0" collapsed="false">
      <c r="A821" s="37" t="n">
        <v>46147</v>
      </c>
      <c r="B821" s="38" t="s">
        <v>933</v>
      </c>
      <c r="C821" s="38" t="s">
        <v>113</v>
      </c>
      <c r="D821" s="38" t="s">
        <v>98</v>
      </c>
      <c r="E821" s="39" t="str">
        <f aca="false">IF(D821="","",IFERROR(INDEX(Articles!$B$5:$B$304,MATCH(D821,Articles!$A$5:$A$304,0)),"Référence inconnue"))</f>
        <v>Roulement 6204-2RS</v>
      </c>
      <c r="F821" s="38" t="s">
        <v>93</v>
      </c>
      <c r="G821" s="38"/>
      <c r="H821" s="38" t="n">
        <v>2</v>
      </c>
      <c r="I821" s="40" t="n">
        <f aca="false">IF(C821="","",IFERROR(INDEX(Listes!$B$3:$B$20,MATCH(C821,Listes!$A$3:$A$20,0)),""))</f>
        <v>-1</v>
      </c>
      <c r="J821" s="40" t="n">
        <f aca="false">IF(OR(H821="",I821=""),0,H821*I821)</f>
        <v>-2</v>
      </c>
      <c r="K821" s="38" t="s">
        <v>93</v>
      </c>
      <c r="L821" s="38" t="s">
        <v>124</v>
      </c>
      <c r="M821" s="41" t="str">
        <f aca="false">IF(D821="","",IF(E821="Référence inconnue","Référence inconnue",IF(I821="","Type inconnu",IF(AND(IFERROR(INDEX(Articles!$I$5:$I$304,MATCH(D821,Articles!$A$5:$A$304,0)),"Aucun")&lt;&gt;"Aucun",G821=""),"Lot manquant",IF(COUNTIF($N$2:$N$5000,N821)&gt;1,"Doublon ?","")))))</f>
        <v/>
      </c>
      <c r="N821" s="6" t="str">
        <f aca="false">IF(D821="","",B821&amp;"/"&amp;C821&amp;"/"&amp;D821&amp;"/"&amp;G821&amp;"/"&amp;H821&amp;"/"&amp;TEXT(A821,"0"))</f>
        <v>BS-2605-1627/Sortie/RL6204//2/46147</v>
      </c>
    </row>
    <row r="822" customFormat="false" ht="15" hidden="false" customHeight="false" outlineLevel="0" collapsed="false">
      <c r="A822" s="37" t="n">
        <v>46147</v>
      </c>
      <c r="B822" s="38" t="s">
        <v>934</v>
      </c>
      <c r="C822" s="38" t="s">
        <v>113</v>
      </c>
      <c r="D822" s="38" t="s">
        <v>99</v>
      </c>
      <c r="E822" s="39" t="str">
        <f aca="false">IF(D822="","",IFERROR(INDEX(Articles!$B$5:$B$304,MATCH(D822,Articles!$A$5:$A$304,0)),"Référence inconnue"))</f>
        <v>Fil MIG Ø1 mm (bobine 15 kg)</v>
      </c>
      <c r="F822" s="38" t="s">
        <v>93</v>
      </c>
      <c r="G822" s="38" t="s">
        <v>684</v>
      </c>
      <c r="H822" s="38" t="n">
        <v>1</v>
      </c>
      <c r="I822" s="40" t="n">
        <f aca="false">IF(C822="","",IFERROR(INDEX(Listes!$B$3:$B$20,MATCH(C822,Listes!$A$3:$A$20,0)),""))</f>
        <v>-1</v>
      </c>
      <c r="J822" s="40" t="n">
        <f aca="false">IF(OR(H822="",I822=""),0,H822*I822)</f>
        <v>-1</v>
      </c>
      <c r="K822" s="38" t="s">
        <v>93</v>
      </c>
      <c r="L822" s="38" t="s">
        <v>114</v>
      </c>
      <c r="M822" s="41" t="str">
        <f aca="false">IF(D822="","",IF(E822="Référence inconnue","Référence inconnue",IF(I822="","Type inconnu",IF(AND(IFERROR(INDEX(Articles!$I$5:$I$304,MATCH(D822,Articles!$A$5:$A$304,0)),"Aucun")&lt;&gt;"Aucun",G822=""),"Lot manquant",IF(COUNTIF($N$2:$N$5000,N822)&gt;1,"Doublon ?","")))))</f>
        <v/>
      </c>
      <c r="N822" s="6" t="str">
        <f aca="false">IF(D822="","",B822&amp;"/"&amp;C822&amp;"/"&amp;D822&amp;"/"&amp;G822&amp;"/"&amp;H822&amp;"/"&amp;TEXT(A822,"0"))</f>
        <v>BS-2605-1628/Sortie/FIL10/FIL-2603-04/1/46147</v>
      </c>
    </row>
    <row r="823" customFormat="false" ht="15" hidden="false" customHeight="false" outlineLevel="0" collapsed="false">
      <c r="A823" s="37" t="n">
        <v>46147</v>
      </c>
      <c r="B823" s="38" t="s">
        <v>934</v>
      </c>
      <c r="C823" s="38" t="s">
        <v>113</v>
      </c>
      <c r="D823" s="38" t="s">
        <v>99</v>
      </c>
      <c r="E823" s="39" t="str">
        <f aca="false">IF(D823="","",IFERROR(INDEX(Articles!$B$5:$B$304,MATCH(D823,Articles!$A$5:$A$304,0)),"Référence inconnue"))</f>
        <v>Fil MIG Ø1 mm (bobine 15 kg)</v>
      </c>
      <c r="F823" s="38" t="s">
        <v>93</v>
      </c>
      <c r="G823" s="38" t="s">
        <v>809</v>
      </c>
      <c r="H823" s="38" t="n">
        <v>1</v>
      </c>
      <c r="I823" s="40" t="n">
        <f aca="false">IF(C823="","",IFERROR(INDEX(Listes!$B$3:$B$20,MATCH(C823,Listes!$A$3:$A$20,0)),""))</f>
        <v>-1</v>
      </c>
      <c r="J823" s="40" t="n">
        <f aca="false">IF(OR(H823="",I823=""),0,H823*I823)</f>
        <v>-1</v>
      </c>
      <c r="K823" s="38" t="s">
        <v>93</v>
      </c>
      <c r="L823" s="38" t="s">
        <v>114</v>
      </c>
      <c r="M823" s="41" t="str">
        <f aca="false">IF(D823="","",IF(E823="Référence inconnue","Référence inconnue",IF(I823="","Type inconnu",IF(AND(IFERROR(INDEX(Articles!$I$5:$I$304,MATCH(D823,Articles!$A$5:$A$304,0)),"Aucun")&lt;&gt;"Aucun",G823=""),"Lot manquant",IF(COUNTIF($N$2:$N$5000,N823)&gt;1,"Doublon ?","")))))</f>
        <v/>
      </c>
      <c r="N823" s="6" t="str">
        <f aca="false">IF(D823="","",B823&amp;"/"&amp;C823&amp;"/"&amp;D823&amp;"/"&amp;G823&amp;"/"&amp;H823&amp;"/"&amp;TEXT(A823,"0"))</f>
        <v>BS-2605-1628/Sortie/FIL10/FIL-2604-05/1/46147</v>
      </c>
    </row>
    <row r="824" customFormat="false" ht="15" hidden="false" customHeight="false" outlineLevel="0" collapsed="false">
      <c r="A824" s="37" t="n">
        <v>46147</v>
      </c>
      <c r="B824" s="38" t="s">
        <v>935</v>
      </c>
      <c r="C824" s="38" t="s">
        <v>113</v>
      </c>
      <c r="D824" s="38" t="s">
        <v>105</v>
      </c>
      <c r="E824" s="39" t="str">
        <f aca="false">IF(D824="","",IFERROR(INDEX(Articles!$B$5:$B$304,MATCH(D824,Articles!$A$5:$A$304,0)),"Référence inconnue"))</f>
        <v>Élingue textile 2 t, 2 m</v>
      </c>
      <c r="F824" s="38" t="s">
        <v>93</v>
      </c>
      <c r="G824" s="38"/>
      <c r="H824" s="38" t="n">
        <v>1</v>
      </c>
      <c r="I824" s="40" t="n">
        <f aca="false">IF(C824="","",IFERROR(INDEX(Listes!$B$3:$B$20,MATCH(C824,Listes!$A$3:$A$20,0)),""))</f>
        <v>-1</v>
      </c>
      <c r="J824" s="40" t="n">
        <f aca="false">IF(OR(H824="",I824=""),0,H824*I824)</f>
        <v>-1</v>
      </c>
      <c r="K824" s="38" t="s">
        <v>93</v>
      </c>
      <c r="L824" s="38" t="s">
        <v>124</v>
      </c>
      <c r="M824" s="41" t="str">
        <f aca="false">IF(D824="","",IF(E824="Référence inconnue","Référence inconnue",IF(I824="","Type inconnu",IF(AND(IFERROR(INDEX(Articles!$I$5:$I$304,MATCH(D824,Articles!$A$5:$A$304,0)),"Aucun")&lt;&gt;"Aucun",G824=""),"Lot manquant",IF(COUNTIF($N$2:$N$5000,N824)&gt;1,"Doublon ?","")))))</f>
        <v/>
      </c>
      <c r="N824" s="6" t="str">
        <f aca="false">IF(D824="","",B824&amp;"/"&amp;C824&amp;"/"&amp;D824&amp;"/"&amp;G824&amp;"/"&amp;H824&amp;"/"&amp;TEXT(A824,"0"))</f>
        <v>BS-2605-1629/Sortie/EL2T//1/46147</v>
      </c>
    </row>
    <row r="825" customFormat="false" ht="15" hidden="false" customHeight="false" outlineLevel="0" collapsed="false">
      <c r="A825" s="37" t="n">
        <v>46148</v>
      </c>
      <c r="B825" s="38" t="s">
        <v>936</v>
      </c>
      <c r="C825" s="38" t="s">
        <v>113</v>
      </c>
      <c r="D825" s="38" t="s">
        <v>95</v>
      </c>
      <c r="E825" s="39" t="str">
        <f aca="false">IF(D825="","",IFERROR(INDEX(Articles!$B$5:$B$304,MATCH(D825,Articles!$A$5:$A$304,0)),"Référence inconnue"))</f>
        <v>Gants de manutention taille 9</v>
      </c>
      <c r="F825" s="38" t="s">
        <v>93</v>
      </c>
      <c r="G825" s="38"/>
      <c r="H825" s="38" t="n">
        <v>8</v>
      </c>
      <c r="I825" s="40" t="n">
        <f aca="false">IF(C825="","",IFERROR(INDEX(Listes!$B$3:$B$20,MATCH(C825,Listes!$A$3:$A$20,0)),""))</f>
        <v>-1</v>
      </c>
      <c r="J825" s="40" t="n">
        <f aca="false">IF(OR(H825="",I825=""),0,H825*I825)</f>
        <v>-8</v>
      </c>
      <c r="K825" s="38" t="s">
        <v>93</v>
      </c>
      <c r="L825" s="38" t="s">
        <v>114</v>
      </c>
      <c r="M825" s="41" t="str">
        <f aca="false">IF(D825="","",IF(E825="Référence inconnue","Référence inconnue",IF(I825="","Type inconnu",IF(AND(IFERROR(INDEX(Articles!$I$5:$I$304,MATCH(D825,Articles!$A$5:$A$304,0)),"Aucun")&lt;&gt;"Aucun",G825=""),"Lot manquant",IF(COUNTIF($N$2:$N$5000,N825)&gt;1,"Doublon ?","")))))</f>
        <v/>
      </c>
      <c r="N825" s="6" t="str">
        <f aca="false">IF(D825="","",B825&amp;"/"&amp;C825&amp;"/"&amp;D825&amp;"/"&amp;G825&amp;"/"&amp;H825&amp;"/"&amp;TEXT(A825,"0"))</f>
        <v>BS-2605-1630/Sortie/GA09//8/46148</v>
      </c>
    </row>
    <row r="826" customFormat="false" ht="15" hidden="false" customHeight="false" outlineLevel="0" collapsed="false">
      <c r="A826" s="37" t="n">
        <v>46148</v>
      </c>
      <c r="B826" s="38" t="s">
        <v>937</v>
      </c>
      <c r="C826" s="38" t="s">
        <v>113</v>
      </c>
      <c r="D826" s="38" t="s">
        <v>96</v>
      </c>
      <c r="E826" s="39" t="str">
        <f aca="false">IF(D826="","",IFERROR(INDEX(Articles!$B$5:$B$304,MATCH(D826,Articles!$A$5:$A$304,0)),"Référence inconnue"))</f>
        <v>Film étirable 500 mm</v>
      </c>
      <c r="F826" s="38" t="s">
        <v>93</v>
      </c>
      <c r="G826" s="38"/>
      <c r="H826" s="38" t="n">
        <v>4</v>
      </c>
      <c r="I826" s="40" t="n">
        <f aca="false">IF(C826="","",IFERROR(INDEX(Listes!$B$3:$B$20,MATCH(C826,Listes!$A$3:$A$20,0)),""))</f>
        <v>-1</v>
      </c>
      <c r="J826" s="40" t="n">
        <f aca="false">IF(OR(H826="",I826=""),0,H826*I826)</f>
        <v>-4</v>
      </c>
      <c r="K826" s="38" t="s">
        <v>93</v>
      </c>
      <c r="L826" s="38" t="s">
        <v>121</v>
      </c>
      <c r="M826" s="41" t="str">
        <f aca="false">IF(D826="","",IF(E826="Référence inconnue","Référence inconnue",IF(I826="","Type inconnu",IF(AND(IFERROR(INDEX(Articles!$I$5:$I$304,MATCH(D826,Articles!$A$5:$A$304,0)),"Aucun")&lt;&gt;"Aucun",G826=""),"Lot manquant",IF(COUNTIF($N$2:$N$5000,N826)&gt;1,"Doublon ?","")))))</f>
        <v/>
      </c>
      <c r="N826" s="6" t="str">
        <f aca="false">IF(D826="","",B826&amp;"/"&amp;C826&amp;"/"&amp;D826&amp;"/"&amp;G826&amp;"/"&amp;H826&amp;"/"&amp;TEXT(A826,"0"))</f>
        <v>BS-2605-1631/Sortie/FS500//4/46148</v>
      </c>
    </row>
    <row r="827" customFormat="false" ht="15" hidden="false" customHeight="false" outlineLevel="0" collapsed="false">
      <c r="A827" s="37" t="n">
        <v>46148</v>
      </c>
      <c r="B827" s="38" t="s">
        <v>938</v>
      </c>
      <c r="C827" s="38" t="s">
        <v>113</v>
      </c>
      <c r="D827" s="38" t="s">
        <v>97</v>
      </c>
      <c r="E827" s="39" t="str">
        <f aca="false">IF(D827="","",IFERROR(INDEX(Articles!$B$5:$B$304,MATCH(D827,Articles!$A$5:$A$304,0)),"Référence inconnue"))</f>
        <v>Vis H M8x30 (boîte de 100)</v>
      </c>
      <c r="F827" s="38" t="s">
        <v>93</v>
      </c>
      <c r="G827" s="38"/>
      <c r="H827" s="38" t="n">
        <v>4</v>
      </c>
      <c r="I827" s="40" t="n">
        <f aca="false">IF(C827="","",IFERROR(INDEX(Listes!$B$3:$B$20,MATCH(C827,Listes!$A$3:$A$20,0)),""))</f>
        <v>-1</v>
      </c>
      <c r="J827" s="40" t="n">
        <f aca="false">IF(OR(H827="",I827=""),0,H827*I827)</f>
        <v>-4</v>
      </c>
      <c r="K827" s="38" t="s">
        <v>93</v>
      </c>
      <c r="L827" s="38" t="s">
        <v>114</v>
      </c>
      <c r="M827" s="41" t="str">
        <f aca="false">IF(D827="","",IF(E827="Référence inconnue","Référence inconnue",IF(I827="","Type inconnu",IF(AND(IFERROR(INDEX(Articles!$I$5:$I$304,MATCH(D827,Articles!$A$5:$A$304,0)),"Aucun")&lt;&gt;"Aucun",G827=""),"Lot manquant",IF(COUNTIF($N$2:$N$5000,N827)&gt;1,"Doublon ?","")))))</f>
        <v/>
      </c>
      <c r="N827" s="6" t="str">
        <f aca="false">IF(D827="","",B827&amp;"/"&amp;C827&amp;"/"&amp;D827&amp;"/"&amp;G827&amp;"/"&amp;H827&amp;"/"&amp;TEXT(A827,"0"))</f>
        <v>BS-2605-1632/Sortie/BO830//4/46148</v>
      </c>
    </row>
    <row r="828" customFormat="false" ht="15" hidden="false" customHeight="false" outlineLevel="0" collapsed="false">
      <c r="A828" s="37" t="n">
        <v>46148</v>
      </c>
      <c r="B828" s="38" t="s">
        <v>939</v>
      </c>
      <c r="C828" s="38" t="s">
        <v>113</v>
      </c>
      <c r="D828" s="38" t="s">
        <v>98</v>
      </c>
      <c r="E828" s="39" t="str">
        <f aca="false">IF(D828="","",IFERROR(INDEX(Articles!$B$5:$B$304,MATCH(D828,Articles!$A$5:$A$304,0)),"Référence inconnue"))</f>
        <v>Roulement 6204-2RS</v>
      </c>
      <c r="F828" s="38" t="s">
        <v>93</v>
      </c>
      <c r="G828" s="38"/>
      <c r="H828" s="38" t="n">
        <v>4</v>
      </c>
      <c r="I828" s="40" t="n">
        <f aca="false">IF(C828="","",IFERROR(INDEX(Listes!$B$3:$B$20,MATCH(C828,Listes!$A$3:$A$20,0)),""))</f>
        <v>-1</v>
      </c>
      <c r="J828" s="40" t="n">
        <f aca="false">IF(OR(H828="",I828=""),0,H828*I828)</f>
        <v>-4</v>
      </c>
      <c r="K828" s="38" t="s">
        <v>93</v>
      </c>
      <c r="L828" s="38" t="s">
        <v>124</v>
      </c>
      <c r="M828" s="41" t="str">
        <f aca="false">IF(D828="","",IF(E828="Référence inconnue","Référence inconnue",IF(I828="","Type inconnu",IF(AND(IFERROR(INDEX(Articles!$I$5:$I$304,MATCH(D828,Articles!$A$5:$A$304,0)),"Aucun")&lt;&gt;"Aucun",G828=""),"Lot manquant",IF(COUNTIF($N$2:$N$5000,N828)&gt;1,"Doublon ?","")))))</f>
        <v/>
      </c>
      <c r="N828" s="6" t="str">
        <f aca="false">IF(D828="","",B828&amp;"/"&amp;C828&amp;"/"&amp;D828&amp;"/"&amp;G828&amp;"/"&amp;H828&amp;"/"&amp;TEXT(A828,"0"))</f>
        <v>BS-2605-1633/Sortie/RL6204//4/46148</v>
      </c>
    </row>
    <row r="829" customFormat="false" ht="15" hidden="false" customHeight="false" outlineLevel="0" collapsed="false">
      <c r="A829" s="37" t="n">
        <v>46149</v>
      </c>
      <c r="B829" s="38" t="s">
        <v>940</v>
      </c>
      <c r="C829" s="38" t="s">
        <v>113</v>
      </c>
      <c r="D829" s="38" t="s">
        <v>92</v>
      </c>
      <c r="E829" s="39" t="str">
        <f aca="false">IF(D829="","",IFERROR(INDEX(Articles!$B$5:$B$304,MATCH(D829,Articles!$A$5:$A$304,0)),"Référence inconnue"))</f>
        <v>Disque à tronçonner Ø125 mm</v>
      </c>
      <c r="F829" s="38" t="s">
        <v>111</v>
      </c>
      <c r="G829" s="38"/>
      <c r="H829" s="38" t="n">
        <v>4</v>
      </c>
      <c r="I829" s="40" t="n">
        <f aca="false">IF(C829="","",IFERROR(INDEX(Listes!$B$3:$B$20,MATCH(C829,Listes!$A$3:$A$20,0)),""))</f>
        <v>-1</v>
      </c>
      <c r="J829" s="40" t="n">
        <f aca="false">IF(OR(H829="",I829=""),0,H829*I829)</f>
        <v>-4</v>
      </c>
      <c r="K829" s="38" t="s">
        <v>111</v>
      </c>
      <c r="L829" s="38" t="s">
        <v>114</v>
      </c>
      <c r="M829" s="41" t="str">
        <f aca="false">IF(D829="","",IF(E829="Référence inconnue","Référence inconnue",IF(I829="","Type inconnu",IF(AND(IFERROR(INDEX(Articles!$I$5:$I$304,MATCH(D829,Articles!$A$5:$A$304,0)),"Aucun")&lt;&gt;"Aucun",G829=""),"Lot manquant",IF(COUNTIF($N$2:$N$5000,N829)&gt;1,"Doublon ?","")))))</f>
        <v/>
      </c>
      <c r="N829" s="6" t="str">
        <f aca="false">IF(D829="","",B829&amp;"/"&amp;C829&amp;"/"&amp;D829&amp;"/"&amp;G829&amp;"/"&amp;H829&amp;"/"&amp;TEXT(A829,"0"))</f>
        <v>BS-2605-1634/Sortie/DT125//4/46149</v>
      </c>
    </row>
    <row r="830" customFormat="false" ht="15" hidden="false" customHeight="false" outlineLevel="0" collapsed="false">
      <c r="A830" s="37" t="n">
        <v>46149</v>
      </c>
      <c r="B830" s="38" t="s">
        <v>941</v>
      </c>
      <c r="C830" s="38" t="s">
        <v>113</v>
      </c>
      <c r="D830" s="38" t="s">
        <v>92</v>
      </c>
      <c r="E830" s="39" t="str">
        <f aca="false">IF(D830="","",IFERROR(INDEX(Articles!$B$5:$B$304,MATCH(D830,Articles!$A$5:$A$304,0)),"Référence inconnue"))</f>
        <v>Disque à tronçonner Ø125 mm</v>
      </c>
      <c r="F830" s="38" t="s">
        <v>111</v>
      </c>
      <c r="G830" s="38"/>
      <c r="H830" s="38" t="n">
        <v>6</v>
      </c>
      <c r="I830" s="40" t="n">
        <f aca="false">IF(C830="","",IFERROR(INDEX(Listes!$B$3:$B$20,MATCH(C830,Listes!$A$3:$A$20,0)),""))</f>
        <v>-1</v>
      </c>
      <c r="J830" s="40" t="n">
        <f aca="false">IF(OR(H830="",I830=""),0,H830*I830)</f>
        <v>-6</v>
      </c>
      <c r="K830" s="38" t="s">
        <v>111</v>
      </c>
      <c r="L830" s="38" t="s">
        <v>114</v>
      </c>
      <c r="M830" s="41" t="str">
        <f aca="false">IF(D830="","",IF(E830="Référence inconnue","Référence inconnue",IF(I830="","Type inconnu",IF(AND(IFERROR(INDEX(Articles!$I$5:$I$304,MATCH(D830,Articles!$A$5:$A$304,0)),"Aucun")&lt;&gt;"Aucun",G830=""),"Lot manquant",IF(COUNTIF($N$2:$N$5000,N830)&gt;1,"Doublon ?","")))))</f>
        <v/>
      </c>
      <c r="N830" s="6" t="str">
        <f aca="false">IF(D830="","",B830&amp;"/"&amp;C830&amp;"/"&amp;D830&amp;"/"&amp;G830&amp;"/"&amp;H830&amp;"/"&amp;TEXT(A830,"0"))</f>
        <v>BS-2605-1635/Sortie/DT125//6/46149</v>
      </c>
    </row>
    <row r="831" customFormat="false" ht="15" hidden="false" customHeight="false" outlineLevel="0" collapsed="false">
      <c r="A831" s="37" t="n">
        <v>46149</v>
      </c>
      <c r="B831" s="38" t="s">
        <v>942</v>
      </c>
      <c r="C831" s="38" t="s">
        <v>113</v>
      </c>
      <c r="D831" s="38" t="s">
        <v>95</v>
      </c>
      <c r="E831" s="39" t="str">
        <f aca="false">IF(D831="","",IFERROR(INDEX(Articles!$B$5:$B$304,MATCH(D831,Articles!$A$5:$A$304,0)),"Référence inconnue"))</f>
        <v>Gants de manutention taille 9</v>
      </c>
      <c r="F831" s="38" t="s">
        <v>93</v>
      </c>
      <c r="G831" s="38"/>
      <c r="H831" s="38" t="n">
        <v>4</v>
      </c>
      <c r="I831" s="40" t="n">
        <f aca="false">IF(C831="","",IFERROR(INDEX(Listes!$B$3:$B$20,MATCH(C831,Listes!$A$3:$A$20,0)),""))</f>
        <v>-1</v>
      </c>
      <c r="J831" s="40" t="n">
        <f aca="false">IF(OR(H831="",I831=""),0,H831*I831)</f>
        <v>-4</v>
      </c>
      <c r="K831" s="38" t="s">
        <v>93</v>
      </c>
      <c r="L831" s="38" t="s">
        <v>114</v>
      </c>
      <c r="M831" s="41" t="str">
        <f aca="false">IF(D831="","",IF(E831="Référence inconnue","Référence inconnue",IF(I831="","Type inconnu",IF(AND(IFERROR(INDEX(Articles!$I$5:$I$304,MATCH(D831,Articles!$A$5:$A$304,0)),"Aucun")&lt;&gt;"Aucun",G831=""),"Lot manquant",IF(COUNTIF($N$2:$N$5000,N831)&gt;1,"Doublon ?","")))))</f>
        <v/>
      </c>
      <c r="N831" s="6" t="str">
        <f aca="false">IF(D831="","",B831&amp;"/"&amp;C831&amp;"/"&amp;D831&amp;"/"&amp;G831&amp;"/"&amp;H831&amp;"/"&amp;TEXT(A831,"0"))</f>
        <v>BS-2605-1636/Sortie/GA09//4/46149</v>
      </c>
    </row>
    <row r="832" customFormat="false" ht="15" hidden="false" customHeight="false" outlineLevel="0" collapsed="false">
      <c r="A832" s="37" t="n">
        <v>46149</v>
      </c>
      <c r="B832" s="38" t="s">
        <v>943</v>
      </c>
      <c r="C832" s="38" t="s">
        <v>113</v>
      </c>
      <c r="D832" s="38" t="s">
        <v>96</v>
      </c>
      <c r="E832" s="39" t="str">
        <f aca="false">IF(D832="","",IFERROR(INDEX(Articles!$B$5:$B$304,MATCH(D832,Articles!$A$5:$A$304,0)),"Référence inconnue"))</f>
        <v>Film étirable 500 mm</v>
      </c>
      <c r="F832" s="38" t="s">
        <v>93</v>
      </c>
      <c r="G832" s="38"/>
      <c r="H832" s="38" t="n">
        <v>1</v>
      </c>
      <c r="I832" s="40" t="n">
        <f aca="false">IF(C832="","",IFERROR(INDEX(Listes!$B$3:$B$20,MATCH(C832,Listes!$A$3:$A$20,0)),""))</f>
        <v>-1</v>
      </c>
      <c r="J832" s="40" t="n">
        <f aca="false">IF(OR(H832="",I832=""),0,H832*I832)</f>
        <v>-1</v>
      </c>
      <c r="K832" s="38" t="s">
        <v>93</v>
      </c>
      <c r="L832" s="38" t="s">
        <v>121</v>
      </c>
      <c r="M832" s="41" t="str">
        <f aca="false">IF(D832="","",IF(E832="Référence inconnue","Référence inconnue",IF(I832="","Type inconnu",IF(AND(IFERROR(INDEX(Articles!$I$5:$I$304,MATCH(D832,Articles!$A$5:$A$304,0)),"Aucun")&lt;&gt;"Aucun",G832=""),"Lot manquant",IF(COUNTIF($N$2:$N$5000,N832)&gt;1,"Doublon ?","")))))</f>
        <v/>
      </c>
      <c r="N832" s="6" t="str">
        <f aca="false">IF(D832="","",B832&amp;"/"&amp;C832&amp;"/"&amp;D832&amp;"/"&amp;G832&amp;"/"&amp;H832&amp;"/"&amp;TEXT(A832,"0"))</f>
        <v>BS-2605-1637/Sortie/FS500//1/46149</v>
      </c>
    </row>
    <row r="833" customFormat="false" ht="15" hidden="false" customHeight="false" outlineLevel="0" collapsed="false">
      <c r="A833" s="37" t="n">
        <v>46149</v>
      </c>
      <c r="B833" s="38" t="s">
        <v>944</v>
      </c>
      <c r="C833" s="38" t="s">
        <v>113</v>
      </c>
      <c r="D833" s="38" t="s">
        <v>97</v>
      </c>
      <c r="E833" s="39" t="str">
        <f aca="false">IF(D833="","",IFERROR(INDEX(Articles!$B$5:$B$304,MATCH(D833,Articles!$A$5:$A$304,0)),"Référence inconnue"))</f>
        <v>Vis H M8x30 (boîte de 100)</v>
      </c>
      <c r="F833" s="38" t="s">
        <v>93</v>
      </c>
      <c r="G833" s="38"/>
      <c r="H833" s="38" t="n">
        <v>4</v>
      </c>
      <c r="I833" s="40" t="n">
        <f aca="false">IF(C833="","",IFERROR(INDEX(Listes!$B$3:$B$20,MATCH(C833,Listes!$A$3:$A$20,0)),""))</f>
        <v>-1</v>
      </c>
      <c r="J833" s="40" t="n">
        <f aca="false">IF(OR(H833="",I833=""),0,H833*I833)</f>
        <v>-4</v>
      </c>
      <c r="K833" s="38" t="s">
        <v>93</v>
      </c>
      <c r="L833" s="38" t="s">
        <v>114</v>
      </c>
      <c r="M833" s="41" t="str">
        <f aca="false">IF(D833="","",IF(E833="Référence inconnue","Référence inconnue",IF(I833="","Type inconnu",IF(AND(IFERROR(INDEX(Articles!$I$5:$I$304,MATCH(D833,Articles!$A$5:$A$304,0)),"Aucun")&lt;&gt;"Aucun",G833=""),"Lot manquant",IF(COUNTIF($N$2:$N$5000,N833)&gt;1,"Doublon ?","")))))</f>
        <v/>
      </c>
      <c r="N833" s="6" t="str">
        <f aca="false">IF(D833="","",B833&amp;"/"&amp;C833&amp;"/"&amp;D833&amp;"/"&amp;G833&amp;"/"&amp;H833&amp;"/"&amp;TEXT(A833,"0"))</f>
        <v>BS-2605-1638/Sortie/BO830//4/46149</v>
      </c>
    </row>
    <row r="834" customFormat="false" ht="15" hidden="false" customHeight="false" outlineLevel="0" collapsed="false">
      <c r="A834" s="37" t="n">
        <v>46153</v>
      </c>
      <c r="B834" s="38" t="s">
        <v>945</v>
      </c>
      <c r="C834" s="38" t="s">
        <v>140</v>
      </c>
      <c r="D834" s="38" t="s">
        <v>92</v>
      </c>
      <c r="E834" s="39" t="str">
        <f aca="false">IF(D834="","",IFERROR(INDEX(Articles!$B$5:$B$304,MATCH(D834,Articles!$A$5:$A$304,0)),"Référence inconnue"))</f>
        <v>Disque à tronçonner Ø125 mm</v>
      </c>
      <c r="F834" s="38" t="s">
        <v>93</v>
      </c>
      <c r="G834" s="38"/>
      <c r="H834" s="38" t="n">
        <v>140</v>
      </c>
      <c r="I834" s="40" t="n">
        <f aca="false">IF(C834="","",IFERROR(INDEX(Listes!$B$3:$B$20,MATCH(C834,Listes!$A$3:$A$20,0)),""))</f>
        <v>1</v>
      </c>
      <c r="J834" s="40" t="n">
        <f aca="false">IF(OR(H834="",I834=""),0,H834*I834)</f>
        <v>140</v>
      </c>
      <c r="K834" s="38" t="s">
        <v>93</v>
      </c>
      <c r="L834" s="38" t="s">
        <v>946</v>
      </c>
      <c r="M834" s="41" t="str">
        <f aca="false">IF(D834="","",IF(E834="Référence inconnue","Référence inconnue",IF(I834="","Type inconnu",IF(AND(IFERROR(INDEX(Articles!$I$5:$I$304,MATCH(D834,Articles!$A$5:$A$304,0)),"Aucun")&lt;&gt;"Aucun",G834=""),"Lot manquant",IF(COUNTIF($N$2:$N$5000,N834)&gt;1,"Doublon ?","")))))</f>
        <v/>
      </c>
      <c r="N834" s="6" t="str">
        <f aca="false">IF(D834="","",B834&amp;"/"&amp;C834&amp;"/"&amp;D834&amp;"/"&amp;G834&amp;"/"&amp;H834&amp;"/"&amp;TEXT(A834,"0"))</f>
        <v>BR-2605-057/Réception/DT125//140/46153</v>
      </c>
    </row>
    <row r="835" customFormat="false" ht="15" hidden="false" customHeight="false" outlineLevel="0" collapsed="false">
      <c r="A835" s="37" t="n">
        <v>46153</v>
      </c>
      <c r="B835" s="38" t="s">
        <v>947</v>
      </c>
      <c r="C835" s="38" t="s">
        <v>107</v>
      </c>
      <c r="D835" s="38" t="s">
        <v>92</v>
      </c>
      <c r="E835" s="39" t="str">
        <f aca="false">IF(D835="","",IFERROR(INDEX(Articles!$B$5:$B$304,MATCH(D835,Articles!$A$5:$A$304,0)),"Référence inconnue"))</f>
        <v>Disque à tronçonner Ø125 mm</v>
      </c>
      <c r="F835" s="38" t="s">
        <v>93</v>
      </c>
      <c r="G835" s="38"/>
      <c r="H835" s="38" t="n">
        <v>20</v>
      </c>
      <c r="I835" s="40" t="n">
        <f aca="false">IF(C835="","",IFERROR(INDEX(Listes!$B$3:$B$20,MATCH(C835,Listes!$A$3:$A$20,0)),""))</f>
        <v>-1</v>
      </c>
      <c r="J835" s="40" t="n">
        <f aca="false">IF(OR(H835="",I835=""),0,H835*I835)</f>
        <v>-20</v>
      </c>
      <c r="K835" s="38" t="s">
        <v>93</v>
      </c>
      <c r="L835" s="38" t="s">
        <v>108</v>
      </c>
      <c r="M835" s="41" t="str">
        <f aca="false">IF(D835="","",IF(E835="Référence inconnue","Référence inconnue",IF(I835="","Type inconnu",IF(AND(IFERROR(INDEX(Articles!$I$5:$I$304,MATCH(D835,Articles!$A$5:$A$304,0)),"Aucun")&lt;&gt;"Aucun",G835=""),"Lot manquant",IF(COUNTIF($N$2:$N$5000,N835)&gt;1,"Doublon ?","")))))</f>
        <v/>
      </c>
      <c r="N835" s="6" t="str">
        <f aca="false">IF(D835="","",B835&amp;"/"&amp;C835&amp;"/"&amp;D835&amp;"/"&amp;G835&amp;"/"&amp;H835&amp;"/"&amp;TEXT(A835,"0"))</f>
        <v>TR-2605-061/Transfert sortant/DT125//20/46153</v>
      </c>
    </row>
    <row r="836" customFormat="false" ht="15" hidden="false" customHeight="false" outlineLevel="0" collapsed="false">
      <c r="A836" s="37" t="n">
        <v>46153</v>
      </c>
      <c r="B836" s="38" t="s">
        <v>947</v>
      </c>
      <c r="C836" s="38" t="s">
        <v>110</v>
      </c>
      <c r="D836" s="38" t="s">
        <v>92</v>
      </c>
      <c r="E836" s="39" t="str">
        <f aca="false">IF(D836="","",IFERROR(INDEX(Articles!$B$5:$B$304,MATCH(D836,Articles!$A$5:$A$304,0)),"Référence inconnue"))</f>
        <v>Disque à tronçonner Ø125 mm</v>
      </c>
      <c r="F836" s="38" t="s">
        <v>111</v>
      </c>
      <c r="G836" s="38"/>
      <c r="H836" s="38" t="n">
        <v>20</v>
      </c>
      <c r="I836" s="40" t="n">
        <f aca="false">IF(C836="","",IFERROR(INDEX(Listes!$B$3:$B$20,MATCH(C836,Listes!$A$3:$A$20,0)),""))</f>
        <v>1</v>
      </c>
      <c r="J836" s="40" t="n">
        <f aca="false">IF(OR(H836="",I836=""),0,H836*I836)</f>
        <v>20</v>
      </c>
      <c r="K836" s="38" t="s">
        <v>93</v>
      </c>
      <c r="L836" s="38" t="s">
        <v>108</v>
      </c>
      <c r="M836" s="41" t="str">
        <f aca="false">IF(D836="","",IF(E836="Référence inconnue","Référence inconnue",IF(I836="","Type inconnu",IF(AND(IFERROR(INDEX(Articles!$I$5:$I$304,MATCH(D836,Articles!$A$5:$A$304,0)),"Aucun")&lt;&gt;"Aucun",G836=""),"Lot manquant",IF(COUNTIF($N$2:$N$5000,N836)&gt;1,"Doublon ?","")))))</f>
        <v/>
      </c>
      <c r="N836" s="6" t="str">
        <f aca="false">IF(D836="","",B836&amp;"/"&amp;C836&amp;"/"&amp;D836&amp;"/"&amp;G836&amp;"/"&amp;H836&amp;"/"&amp;TEXT(A836,"0"))</f>
        <v>TR-2605-061/Transfert entrant/DT125//20/46153</v>
      </c>
    </row>
    <row r="837" customFormat="false" ht="15" hidden="false" customHeight="false" outlineLevel="0" collapsed="false">
      <c r="A837" s="37" t="n">
        <v>46153</v>
      </c>
      <c r="B837" s="38" t="s">
        <v>948</v>
      </c>
      <c r="C837" s="38" t="s">
        <v>113</v>
      </c>
      <c r="D837" s="38" t="s">
        <v>92</v>
      </c>
      <c r="E837" s="39" t="str">
        <f aca="false">IF(D837="","",IFERROR(INDEX(Articles!$B$5:$B$304,MATCH(D837,Articles!$A$5:$A$304,0)),"Référence inconnue"))</f>
        <v>Disque à tronçonner Ø125 mm</v>
      </c>
      <c r="F837" s="38" t="s">
        <v>111</v>
      </c>
      <c r="G837" s="38"/>
      <c r="H837" s="38" t="n">
        <v>2</v>
      </c>
      <c r="I837" s="40" t="n">
        <f aca="false">IF(C837="","",IFERROR(INDEX(Listes!$B$3:$B$20,MATCH(C837,Listes!$A$3:$A$20,0)),""))</f>
        <v>-1</v>
      </c>
      <c r="J837" s="40" t="n">
        <f aca="false">IF(OR(H837="",I837=""),0,H837*I837)</f>
        <v>-2</v>
      </c>
      <c r="K837" s="38" t="s">
        <v>111</v>
      </c>
      <c r="L837" s="38" t="s">
        <v>114</v>
      </c>
      <c r="M837" s="41" t="str">
        <f aca="false">IF(D837="","",IF(E837="Référence inconnue","Référence inconnue",IF(I837="","Type inconnu",IF(AND(IFERROR(INDEX(Articles!$I$5:$I$304,MATCH(D837,Articles!$A$5:$A$304,0)),"Aucun")&lt;&gt;"Aucun",G837=""),"Lot manquant",IF(COUNTIF($N$2:$N$5000,N837)&gt;1,"Doublon ?","")))))</f>
        <v/>
      </c>
      <c r="N837" s="6" t="str">
        <f aca="false">IF(D837="","",B837&amp;"/"&amp;C837&amp;"/"&amp;D837&amp;"/"&amp;G837&amp;"/"&amp;H837&amp;"/"&amp;TEXT(A837,"0"))</f>
        <v>BS-2605-1639/Sortie/DT125//2/46153</v>
      </c>
    </row>
    <row r="838" customFormat="false" ht="15" hidden="false" customHeight="false" outlineLevel="0" collapsed="false">
      <c r="A838" s="37" t="n">
        <v>46153</v>
      </c>
      <c r="B838" s="38" t="s">
        <v>949</v>
      </c>
      <c r="C838" s="38" t="s">
        <v>113</v>
      </c>
      <c r="D838" s="38" t="s">
        <v>92</v>
      </c>
      <c r="E838" s="39" t="str">
        <f aca="false">IF(D838="","",IFERROR(INDEX(Articles!$B$5:$B$304,MATCH(D838,Articles!$A$5:$A$304,0)),"Référence inconnue"))</f>
        <v>Disque à tronçonner Ø125 mm</v>
      </c>
      <c r="F838" s="38" t="s">
        <v>111</v>
      </c>
      <c r="G838" s="38"/>
      <c r="H838" s="38" t="n">
        <v>10</v>
      </c>
      <c r="I838" s="40" t="n">
        <f aca="false">IF(C838="","",IFERROR(INDEX(Listes!$B$3:$B$20,MATCH(C838,Listes!$A$3:$A$20,0)),""))</f>
        <v>-1</v>
      </c>
      <c r="J838" s="40" t="n">
        <f aca="false">IF(OR(H838="",I838=""),0,H838*I838)</f>
        <v>-10</v>
      </c>
      <c r="K838" s="38" t="s">
        <v>111</v>
      </c>
      <c r="L838" s="38" t="s">
        <v>114</v>
      </c>
      <c r="M838" s="41" t="str">
        <f aca="false">IF(D838="","",IF(E838="Référence inconnue","Référence inconnue",IF(I838="","Type inconnu",IF(AND(IFERROR(INDEX(Articles!$I$5:$I$304,MATCH(D838,Articles!$A$5:$A$304,0)),"Aucun")&lt;&gt;"Aucun",G838=""),"Lot manquant",IF(COUNTIF($N$2:$N$5000,N838)&gt;1,"Doublon ?","")))))</f>
        <v/>
      </c>
      <c r="N838" s="6" t="str">
        <f aca="false">IF(D838="","",B838&amp;"/"&amp;C838&amp;"/"&amp;D838&amp;"/"&amp;G838&amp;"/"&amp;H838&amp;"/"&amp;TEXT(A838,"0"))</f>
        <v>BS-2605-1640/Sortie/DT125//10/46153</v>
      </c>
    </row>
    <row r="839" customFormat="false" ht="15" hidden="false" customHeight="false" outlineLevel="0" collapsed="false">
      <c r="A839" s="37" t="n">
        <v>46153</v>
      </c>
      <c r="B839" s="38" t="s">
        <v>950</v>
      </c>
      <c r="C839" s="38" t="s">
        <v>113</v>
      </c>
      <c r="D839" s="38" t="s">
        <v>95</v>
      </c>
      <c r="E839" s="39" t="str">
        <f aca="false">IF(D839="","",IFERROR(INDEX(Articles!$B$5:$B$304,MATCH(D839,Articles!$A$5:$A$304,0)),"Référence inconnue"))</f>
        <v>Gants de manutention taille 9</v>
      </c>
      <c r="F839" s="38" t="s">
        <v>93</v>
      </c>
      <c r="G839" s="38"/>
      <c r="H839" s="38" t="n">
        <v>7</v>
      </c>
      <c r="I839" s="40" t="n">
        <f aca="false">IF(C839="","",IFERROR(INDEX(Listes!$B$3:$B$20,MATCH(C839,Listes!$A$3:$A$20,0)),""))</f>
        <v>-1</v>
      </c>
      <c r="J839" s="40" t="n">
        <f aca="false">IF(OR(H839="",I839=""),0,H839*I839)</f>
        <v>-7</v>
      </c>
      <c r="K839" s="38" t="s">
        <v>93</v>
      </c>
      <c r="L839" s="38" t="s">
        <v>114</v>
      </c>
      <c r="M839" s="41" t="str">
        <f aca="false">IF(D839="","",IF(E839="Référence inconnue","Référence inconnue",IF(I839="","Type inconnu",IF(AND(IFERROR(INDEX(Articles!$I$5:$I$304,MATCH(D839,Articles!$A$5:$A$304,0)),"Aucun")&lt;&gt;"Aucun",G839=""),"Lot manquant",IF(COUNTIF($N$2:$N$5000,N839)&gt;1,"Doublon ?","")))))</f>
        <v/>
      </c>
      <c r="N839" s="6" t="str">
        <f aca="false">IF(D839="","",B839&amp;"/"&amp;C839&amp;"/"&amp;D839&amp;"/"&amp;G839&amp;"/"&amp;H839&amp;"/"&amp;TEXT(A839,"0"))</f>
        <v>BS-2605-1641/Sortie/GA09//7/46153</v>
      </c>
    </row>
    <row r="840" customFormat="false" ht="15" hidden="false" customHeight="false" outlineLevel="0" collapsed="false">
      <c r="A840" s="37" t="n">
        <v>46153</v>
      </c>
      <c r="B840" s="38" t="s">
        <v>951</v>
      </c>
      <c r="C840" s="38" t="s">
        <v>113</v>
      </c>
      <c r="D840" s="38" t="s">
        <v>96</v>
      </c>
      <c r="E840" s="39" t="str">
        <f aca="false">IF(D840="","",IFERROR(INDEX(Articles!$B$5:$B$304,MATCH(D840,Articles!$A$5:$A$304,0)),"Référence inconnue"))</f>
        <v>Film étirable 500 mm</v>
      </c>
      <c r="F840" s="38" t="s">
        <v>93</v>
      </c>
      <c r="G840" s="38"/>
      <c r="H840" s="38" t="n">
        <v>3</v>
      </c>
      <c r="I840" s="40" t="n">
        <f aca="false">IF(C840="","",IFERROR(INDEX(Listes!$B$3:$B$20,MATCH(C840,Listes!$A$3:$A$20,0)),""))</f>
        <v>-1</v>
      </c>
      <c r="J840" s="40" t="n">
        <f aca="false">IF(OR(H840="",I840=""),0,H840*I840)</f>
        <v>-3</v>
      </c>
      <c r="K840" s="38" t="s">
        <v>93</v>
      </c>
      <c r="L840" s="38" t="s">
        <v>121</v>
      </c>
      <c r="M840" s="41" t="str">
        <f aca="false">IF(D840="","",IF(E840="Référence inconnue","Référence inconnue",IF(I840="","Type inconnu",IF(AND(IFERROR(INDEX(Articles!$I$5:$I$304,MATCH(D840,Articles!$A$5:$A$304,0)),"Aucun")&lt;&gt;"Aucun",G840=""),"Lot manquant",IF(COUNTIF($N$2:$N$5000,N840)&gt;1,"Doublon ?","")))))</f>
        <v/>
      </c>
      <c r="N840" s="6" t="str">
        <f aca="false">IF(D840="","",B840&amp;"/"&amp;C840&amp;"/"&amp;D840&amp;"/"&amp;G840&amp;"/"&amp;H840&amp;"/"&amp;TEXT(A840,"0"))</f>
        <v>BS-2605-1642/Sortie/FS500//3/46153</v>
      </c>
    </row>
    <row r="841" customFormat="false" ht="15" hidden="false" customHeight="false" outlineLevel="0" collapsed="false">
      <c r="A841" s="37" t="n">
        <v>46154</v>
      </c>
      <c r="B841" s="38" t="s">
        <v>952</v>
      </c>
      <c r="C841" s="38" t="s">
        <v>107</v>
      </c>
      <c r="D841" s="38" t="s">
        <v>92</v>
      </c>
      <c r="E841" s="39" t="str">
        <f aca="false">IF(D841="","",IFERROR(INDEX(Articles!$B$5:$B$304,MATCH(D841,Articles!$A$5:$A$304,0)),"Référence inconnue"))</f>
        <v>Disque à tronçonner Ø125 mm</v>
      </c>
      <c r="F841" s="38" t="s">
        <v>93</v>
      </c>
      <c r="G841" s="38"/>
      <c r="H841" s="38" t="n">
        <v>20</v>
      </c>
      <c r="I841" s="40" t="n">
        <f aca="false">IF(C841="","",IFERROR(INDEX(Listes!$B$3:$B$20,MATCH(C841,Listes!$A$3:$A$20,0)),""))</f>
        <v>-1</v>
      </c>
      <c r="J841" s="40" t="n">
        <f aca="false">IF(OR(H841="",I841=""),0,H841*I841)</f>
        <v>-20</v>
      </c>
      <c r="K841" s="38" t="s">
        <v>93</v>
      </c>
      <c r="L841" s="38" t="s">
        <v>108</v>
      </c>
      <c r="M841" s="41" t="str">
        <f aca="false">IF(D841="","",IF(E841="Référence inconnue","Référence inconnue",IF(I841="","Type inconnu",IF(AND(IFERROR(INDEX(Articles!$I$5:$I$304,MATCH(D841,Articles!$A$5:$A$304,0)),"Aucun")&lt;&gt;"Aucun",G841=""),"Lot manquant",IF(COUNTIF($N$2:$N$5000,N841)&gt;1,"Doublon ?","")))))</f>
        <v/>
      </c>
      <c r="N841" s="6" t="str">
        <f aca="false">IF(D841="","",B841&amp;"/"&amp;C841&amp;"/"&amp;D841&amp;"/"&amp;G841&amp;"/"&amp;H841&amp;"/"&amp;TEXT(A841,"0"))</f>
        <v>TR-2605-062/Transfert sortant/DT125//20/46154</v>
      </c>
    </row>
    <row r="842" customFormat="false" ht="15" hidden="false" customHeight="false" outlineLevel="0" collapsed="false">
      <c r="A842" s="37" t="n">
        <v>46154</v>
      </c>
      <c r="B842" s="38" t="s">
        <v>952</v>
      </c>
      <c r="C842" s="38" t="s">
        <v>110</v>
      </c>
      <c r="D842" s="38" t="s">
        <v>92</v>
      </c>
      <c r="E842" s="39" t="str">
        <f aca="false">IF(D842="","",IFERROR(INDEX(Articles!$B$5:$B$304,MATCH(D842,Articles!$A$5:$A$304,0)),"Référence inconnue"))</f>
        <v>Disque à tronçonner Ø125 mm</v>
      </c>
      <c r="F842" s="38" t="s">
        <v>111</v>
      </c>
      <c r="G842" s="38"/>
      <c r="H842" s="38" t="n">
        <v>20</v>
      </c>
      <c r="I842" s="40" t="n">
        <f aca="false">IF(C842="","",IFERROR(INDEX(Listes!$B$3:$B$20,MATCH(C842,Listes!$A$3:$A$20,0)),""))</f>
        <v>1</v>
      </c>
      <c r="J842" s="40" t="n">
        <f aca="false">IF(OR(H842="",I842=""),0,H842*I842)</f>
        <v>20</v>
      </c>
      <c r="K842" s="38" t="s">
        <v>93</v>
      </c>
      <c r="L842" s="38" t="s">
        <v>108</v>
      </c>
      <c r="M842" s="41" t="str">
        <f aca="false">IF(D842="","",IF(E842="Référence inconnue","Référence inconnue",IF(I842="","Type inconnu",IF(AND(IFERROR(INDEX(Articles!$I$5:$I$304,MATCH(D842,Articles!$A$5:$A$304,0)),"Aucun")&lt;&gt;"Aucun",G842=""),"Lot manquant",IF(COUNTIF($N$2:$N$5000,N842)&gt;1,"Doublon ?","")))))</f>
        <v/>
      </c>
      <c r="N842" s="6" t="str">
        <f aca="false">IF(D842="","",B842&amp;"/"&amp;C842&amp;"/"&amp;D842&amp;"/"&amp;G842&amp;"/"&amp;H842&amp;"/"&amp;TEXT(A842,"0"))</f>
        <v>TR-2605-062/Transfert entrant/DT125//20/46154</v>
      </c>
    </row>
    <row r="843" customFormat="false" ht="15" hidden="false" customHeight="false" outlineLevel="0" collapsed="false">
      <c r="A843" s="37" t="n">
        <v>46154</v>
      </c>
      <c r="B843" s="38" t="s">
        <v>953</v>
      </c>
      <c r="C843" s="38" t="s">
        <v>113</v>
      </c>
      <c r="D843" s="38" t="s">
        <v>92</v>
      </c>
      <c r="E843" s="39" t="str">
        <f aca="false">IF(D843="","",IFERROR(INDEX(Articles!$B$5:$B$304,MATCH(D843,Articles!$A$5:$A$304,0)),"Référence inconnue"))</f>
        <v>Disque à tronçonner Ø125 mm</v>
      </c>
      <c r="F843" s="38" t="s">
        <v>111</v>
      </c>
      <c r="G843" s="38"/>
      <c r="H843" s="38" t="n">
        <v>5</v>
      </c>
      <c r="I843" s="40" t="n">
        <f aca="false">IF(C843="","",IFERROR(INDEX(Listes!$B$3:$B$20,MATCH(C843,Listes!$A$3:$A$20,0)),""))</f>
        <v>-1</v>
      </c>
      <c r="J843" s="40" t="n">
        <f aca="false">IF(OR(H843="",I843=""),0,H843*I843)</f>
        <v>-5</v>
      </c>
      <c r="K843" s="38" t="s">
        <v>111</v>
      </c>
      <c r="L843" s="38" t="s">
        <v>114</v>
      </c>
      <c r="M843" s="41" t="str">
        <f aca="false">IF(D843="","",IF(E843="Référence inconnue","Référence inconnue",IF(I843="","Type inconnu",IF(AND(IFERROR(INDEX(Articles!$I$5:$I$304,MATCH(D843,Articles!$A$5:$A$304,0)),"Aucun")&lt;&gt;"Aucun",G843=""),"Lot manquant",IF(COUNTIF($N$2:$N$5000,N843)&gt;1,"Doublon ?","")))))</f>
        <v/>
      </c>
      <c r="N843" s="6" t="str">
        <f aca="false">IF(D843="","",B843&amp;"/"&amp;C843&amp;"/"&amp;D843&amp;"/"&amp;G843&amp;"/"&amp;H843&amp;"/"&amp;TEXT(A843,"0"))</f>
        <v>BS-2605-1643/Sortie/DT125//5/46154</v>
      </c>
    </row>
    <row r="844" customFormat="false" ht="15" hidden="false" customHeight="false" outlineLevel="0" collapsed="false">
      <c r="A844" s="37" t="n">
        <v>46154</v>
      </c>
      <c r="B844" s="38" t="s">
        <v>954</v>
      </c>
      <c r="C844" s="38" t="s">
        <v>113</v>
      </c>
      <c r="D844" s="38" t="s">
        <v>95</v>
      </c>
      <c r="E844" s="39" t="str">
        <f aca="false">IF(D844="","",IFERROR(INDEX(Articles!$B$5:$B$304,MATCH(D844,Articles!$A$5:$A$304,0)),"Référence inconnue"))</f>
        <v>Gants de manutention taille 9</v>
      </c>
      <c r="F844" s="38" t="s">
        <v>93</v>
      </c>
      <c r="G844" s="38"/>
      <c r="H844" s="38" t="n">
        <v>7</v>
      </c>
      <c r="I844" s="40" t="n">
        <f aca="false">IF(C844="","",IFERROR(INDEX(Listes!$B$3:$B$20,MATCH(C844,Listes!$A$3:$A$20,0)),""))</f>
        <v>-1</v>
      </c>
      <c r="J844" s="40" t="n">
        <f aca="false">IF(OR(H844="",I844=""),0,H844*I844)</f>
        <v>-7</v>
      </c>
      <c r="K844" s="38" t="s">
        <v>93</v>
      </c>
      <c r="L844" s="38" t="s">
        <v>114</v>
      </c>
      <c r="M844" s="41" t="str">
        <f aca="false">IF(D844="","",IF(E844="Référence inconnue","Référence inconnue",IF(I844="","Type inconnu",IF(AND(IFERROR(INDEX(Articles!$I$5:$I$304,MATCH(D844,Articles!$A$5:$A$304,0)),"Aucun")&lt;&gt;"Aucun",G844=""),"Lot manquant",IF(COUNTIF($N$2:$N$5000,N844)&gt;1,"Doublon ?","")))))</f>
        <v/>
      </c>
      <c r="N844" s="6" t="str">
        <f aca="false">IF(D844="","",B844&amp;"/"&amp;C844&amp;"/"&amp;D844&amp;"/"&amp;G844&amp;"/"&amp;H844&amp;"/"&amp;TEXT(A844,"0"))</f>
        <v>BS-2605-1644/Sortie/GA09//7/46154</v>
      </c>
    </row>
    <row r="845" customFormat="false" ht="15" hidden="false" customHeight="false" outlineLevel="0" collapsed="false">
      <c r="A845" s="37" t="n">
        <v>46154</v>
      </c>
      <c r="B845" s="38" t="s">
        <v>955</v>
      </c>
      <c r="C845" s="38" t="s">
        <v>113</v>
      </c>
      <c r="D845" s="38" t="s">
        <v>96</v>
      </c>
      <c r="E845" s="39" t="str">
        <f aca="false">IF(D845="","",IFERROR(INDEX(Articles!$B$5:$B$304,MATCH(D845,Articles!$A$5:$A$304,0)),"Référence inconnue"))</f>
        <v>Film étirable 500 mm</v>
      </c>
      <c r="F845" s="38" t="s">
        <v>93</v>
      </c>
      <c r="G845" s="38"/>
      <c r="H845" s="38" t="n">
        <v>2</v>
      </c>
      <c r="I845" s="40" t="n">
        <f aca="false">IF(C845="","",IFERROR(INDEX(Listes!$B$3:$B$20,MATCH(C845,Listes!$A$3:$A$20,0)),""))</f>
        <v>-1</v>
      </c>
      <c r="J845" s="40" t="n">
        <f aca="false">IF(OR(H845="",I845=""),0,H845*I845)</f>
        <v>-2</v>
      </c>
      <c r="K845" s="38" t="s">
        <v>93</v>
      </c>
      <c r="L845" s="38" t="s">
        <v>121</v>
      </c>
      <c r="M845" s="41" t="str">
        <f aca="false">IF(D845="","",IF(E845="Référence inconnue","Référence inconnue",IF(I845="","Type inconnu",IF(AND(IFERROR(INDEX(Articles!$I$5:$I$304,MATCH(D845,Articles!$A$5:$A$304,0)),"Aucun")&lt;&gt;"Aucun",G845=""),"Lot manquant",IF(COUNTIF($N$2:$N$5000,N845)&gt;1,"Doublon ?","")))))</f>
        <v/>
      </c>
      <c r="N845" s="6" t="str">
        <f aca="false">IF(D845="","",B845&amp;"/"&amp;C845&amp;"/"&amp;D845&amp;"/"&amp;G845&amp;"/"&amp;H845&amp;"/"&amp;TEXT(A845,"0"))</f>
        <v>BS-2605-1645/Sortie/FS500//2/46154</v>
      </c>
    </row>
    <row r="846" customFormat="false" ht="15" hidden="false" customHeight="false" outlineLevel="0" collapsed="false">
      <c r="A846" s="37" t="n">
        <v>46155</v>
      </c>
      <c r="B846" s="38" t="s">
        <v>956</v>
      </c>
      <c r="C846" s="38" t="s">
        <v>113</v>
      </c>
      <c r="D846" s="38" t="s">
        <v>92</v>
      </c>
      <c r="E846" s="39" t="str">
        <f aca="false">IF(D846="","",IFERROR(INDEX(Articles!$B$5:$B$304,MATCH(D846,Articles!$A$5:$A$304,0)),"Référence inconnue"))</f>
        <v>Disque à tronçonner Ø125 mm</v>
      </c>
      <c r="F846" s="38" t="s">
        <v>111</v>
      </c>
      <c r="G846" s="38"/>
      <c r="H846" s="38" t="n">
        <v>5</v>
      </c>
      <c r="I846" s="40" t="n">
        <f aca="false">IF(C846="","",IFERROR(INDEX(Listes!$B$3:$B$20,MATCH(C846,Listes!$A$3:$A$20,0)),""))</f>
        <v>-1</v>
      </c>
      <c r="J846" s="40" t="n">
        <f aca="false">IF(OR(H846="",I846=""),0,H846*I846)</f>
        <v>-5</v>
      </c>
      <c r="K846" s="38" t="s">
        <v>111</v>
      </c>
      <c r="L846" s="38" t="s">
        <v>114</v>
      </c>
      <c r="M846" s="41" t="str">
        <f aca="false">IF(D846="","",IF(E846="Référence inconnue","Référence inconnue",IF(I846="","Type inconnu",IF(AND(IFERROR(INDEX(Articles!$I$5:$I$304,MATCH(D846,Articles!$A$5:$A$304,0)),"Aucun")&lt;&gt;"Aucun",G846=""),"Lot manquant",IF(COUNTIF($N$2:$N$5000,N846)&gt;1,"Doublon ?","")))))</f>
        <v/>
      </c>
      <c r="N846" s="6" t="str">
        <f aca="false">IF(D846="","",B846&amp;"/"&amp;C846&amp;"/"&amp;D846&amp;"/"&amp;G846&amp;"/"&amp;H846&amp;"/"&amp;TEXT(A846,"0"))</f>
        <v>BS-2605-1646/Sortie/DT125//5/46155</v>
      </c>
    </row>
    <row r="847" customFormat="false" ht="15" hidden="false" customHeight="false" outlineLevel="0" collapsed="false">
      <c r="A847" s="37" t="n">
        <v>46155</v>
      </c>
      <c r="B847" s="38" t="s">
        <v>957</v>
      </c>
      <c r="C847" s="38" t="s">
        <v>113</v>
      </c>
      <c r="D847" s="38" t="s">
        <v>92</v>
      </c>
      <c r="E847" s="39" t="str">
        <f aca="false">IF(D847="","",IFERROR(INDEX(Articles!$B$5:$B$304,MATCH(D847,Articles!$A$5:$A$304,0)),"Référence inconnue"))</f>
        <v>Disque à tronçonner Ø125 mm</v>
      </c>
      <c r="F847" s="38" t="s">
        <v>111</v>
      </c>
      <c r="G847" s="38"/>
      <c r="H847" s="38" t="n">
        <v>6</v>
      </c>
      <c r="I847" s="40" t="n">
        <f aca="false">IF(C847="","",IFERROR(INDEX(Listes!$B$3:$B$20,MATCH(C847,Listes!$A$3:$A$20,0)),""))</f>
        <v>-1</v>
      </c>
      <c r="J847" s="40" t="n">
        <f aca="false">IF(OR(H847="",I847=""),0,H847*I847)</f>
        <v>-6</v>
      </c>
      <c r="K847" s="38" t="s">
        <v>111</v>
      </c>
      <c r="L847" s="38" t="s">
        <v>114</v>
      </c>
      <c r="M847" s="41" t="str">
        <f aca="false">IF(D847="","",IF(E847="Référence inconnue","Référence inconnue",IF(I847="","Type inconnu",IF(AND(IFERROR(INDEX(Articles!$I$5:$I$304,MATCH(D847,Articles!$A$5:$A$304,0)),"Aucun")&lt;&gt;"Aucun",G847=""),"Lot manquant",IF(COUNTIF($N$2:$N$5000,N847)&gt;1,"Doublon ?","")))))</f>
        <v/>
      </c>
      <c r="N847" s="6" t="str">
        <f aca="false">IF(D847="","",B847&amp;"/"&amp;C847&amp;"/"&amp;D847&amp;"/"&amp;G847&amp;"/"&amp;H847&amp;"/"&amp;TEXT(A847,"0"))</f>
        <v>BS-2605-1647/Sortie/DT125//6/46155</v>
      </c>
    </row>
    <row r="848" customFormat="false" ht="15" hidden="false" customHeight="false" outlineLevel="0" collapsed="false">
      <c r="A848" s="37" t="n">
        <v>46155</v>
      </c>
      <c r="B848" s="38" t="s">
        <v>958</v>
      </c>
      <c r="C848" s="38" t="s">
        <v>113</v>
      </c>
      <c r="D848" s="38" t="s">
        <v>92</v>
      </c>
      <c r="E848" s="39" t="str">
        <f aca="false">IF(D848="","",IFERROR(INDEX(Articles!$B$5:$B$304,MATCH(D848,Articles!$A$5:$A$304,0)),"Référence inconnue"))</f>
        <v>Disque à tronçonner Ø125 mm</v>
      </c>
      <c r="F848" s="38" t="s">
        <v>111</v>
      </c>
      <c r="G848" s="38"/>
      <c r="H848" s="38" t="n">
        <v>3</v>
      </c>
      <c r="I848" s="40" t="n">
        <f aca="false">IF(C848="","",IFERROR(INDEX(Listes!$B$3:$B$20,MATCH(C848,Listes!$A$3:$A$20,0)),""))</f>
        <v>-1</v>
      </c>
      <c r="J848" s="40" t="n">
        <f aca="false">IF(OR(H848="",I848=""),0,H848*I848)</f>
        <v>-3</v>
      </c>
      <c r="K848" s="38" t="s">
        <v>111</v>
      </c>
      <c r="L848" s="38" t="s">
        <v>114</v>
      </c>
      <c r="M848" s="41" t="str">
        <f aca="false">IF(D848="","",IF(E848="Référence inconnue","Référence inconnue",IF(I848="","Type inconnu",IF(AND(IFERROR(INDEX(Articles!$I$5:$I$304,MATCH(D848,Articles!$A$5:$A$304,0)),"Aucun")&lt;&gt;"Aucun",G848=""),"Lot manquant",IF(COUNTIF($N$2:$N$5000,N848)&gt;1,"Doublon ?","")))))</f>
        <v/>
      </c>
      <c r="N848" s="6" t="str">
        <f aca="false">IF(D848="","",B848&amp;"/"&amp;C848&amp;"/"&amp;D848&amp;"/"&amp;G848&amp;"/"&amp;H848&amp;"/"&amp;TEXT(A848,"0"))</f>
        <v>BS-2605-1648/Sortie/DT125//3/46155</v>
      </c>
    </row>
    <row r="849" customFormat="false" ht="15" hidden="false" customHeight="false" outlineLevel="0" collapsed="false">
      <c r="A849" s="37" t="n">
        <v>46155</v>
      </c>
      <c r="B849" s="38" t="s">
        <v>959</v>
      </c>
      <c r="C849" s="38" t="s">
        <v>113</v>
      </c>
      <c r="D849" s="38" t="s">
        <v>95</v>
      </c>
      <c r="E849" s="39" t="str">
        <f aca="false">IF(D849="","",IFERROR(INDEX(Articles!$B$5:$B$304,MATCH(D849,Articles!$A$5:$A$304,0)),"Référence inconnue"))</f>
        <v>Gants de manutention taille 9</v>
      </c>
      <c r="F849" s="38" t="s">
        <v>93</v>
      </c>
      <c r="G849" s="38"/>
      <c r="H849" s="38" t="n">
        <v>11</v>
      </c>
      <c r="I849" s="40" t="n">
        <f aca="false">IF(C849="","",IFERROR(INDEX(Listes!$B$3:$B$20,MATCH(C849,Listes!$A$3:$A$20,0)),""))</f>
        <v>-1</v>
      </c>
      <c r="J849" s="40" t="n">
        <f aca="false">IF(OR(H849="",I849=""),0,H849*I849)</f>
        <v>-11</v>
      </c>
      <c r="K849" s="38" t="s">
        <v>93</v>
      </c>
      <c r="L849" s="38" t="s">
        <v>114</v>
      </c>
      <c r="M849" s="41" t="str">
        <f aca="false">IF(D849="","",IF(E849="Référence inconnue","Référence inconnue",IF(I849="","Type inconnu",IF(AND(IFERROR(INDEX(Articles!$I$5:$I$304,MATCH(D849,Articles!$A$5:$A$304,0)),"Aucun")&lt;&gt;"Aucun",G849=""),"Lot manquant",IF(COUNTIF($N$2:$N$5000,N849)&gt;1,"Doublon ?","")))))</f>
        <v/>
      </c>
      <c r="N849" s="6" t="str">
        <f aca="false">IF(D849="","",B849&amp;"/"&amp;C849&amp;"/"&amp;D849&amp;"/"&amp;G849&amp;"/"&amp;H849&amp;"/"&amp;TEXT(A849,"0"))</f>
        <v>BS-2605-1649/Sortie/GA09//11/46155</v>
      </c>
    </row>
    <row r="850" customFormat="false" ht="15" hidden="false" customHeight="false" outlineLevel="0" collapsed="false">
      <c r="A850" s="37" t="n">
        <v>46155</v>
      </c>
      <c r="B850" s="38" t="s">
        <v>960</v>
      </c>
      <c r="C850" s="38" t="s">
        <v>113</v>
      </c>
      <c r="D850" s="38" t="s">
        <v>96</v>
      </c>
      <c r="E850" s="39" t="str">
        <f aca="false">IF(D850="","",IFERROR(INDEX(Articles!$B$5:$B$304,MATCH(D850,Articles!$A$5:$A$304,0)),"Référence inconnue"))</f>
        <v>Film étirable 500 mm</v>
      </c>
      <c r="F850" s="38" t="s">
        <v>93</v>
      </c>
      <c r="G850" s="38"/>
      <c r="H850" s="38" t="n">
        <v>3</v>
      </c>
      <c r="I850" s="40" t="n">
        <f aca="false">IF(C850="","",IFERROR(INDEX(Listes!$B$3:$B$20,MATCH(C850,Listes!$A$3:$A$20,0)),""))</f>
        <v>-1</v>
      </c>
      <c r="J850" s="40" t="n">
        <f aca="false">IF(OR(H850="",I850=""),0,H850*I850)</f>
        <v>-3</v>
      </c>
      <c r="K850" s="38" t="s">
        <v>93</v>
      </c>
      <c r="L850" s="38" t="s">
        <v>121</v>
      </c>
      <c r="M850" s="41" t="str">
        <f aca="false">IF(D850="","",IF(E850="Référence inconnue","Référence inconnue",IF(I850="","Type inconnu",IF(AND(IFERROR(INDEX(Articles!$I$5:$I$304,MATCH(D850,Articles!$A$5:$A$304,0)),"Aucun")&lt;&gt;"Aucun",G850=""),"Lot manquant",IF(COUNTIF($N$2:$N$5000,N850)&gt;1,"Doublon ?","")))))</f>
        <v/>
      </c>
      <c r="N850" s="6" t="str">
        <f aca="false">IF(D850="","",B850&amp;"/"&amp;C850&amp;"/"&amp;D850&amp;"/"&amp;G850&amp;"/"&amp;H850&amp;"/"&amp;TEXT(A850,"0"))</f>
        <v>BS-2605-1650/Sortie/FS500//3/46155</v>
      </c>
    </row>
    <row r="851" customFormat="false" ht="15" hidden="false" customHeight="false" outlineLevel="0" collapsed="false">
      <c r="A851" s="37" t="n">
        <v>46155</v>
      </c>
      <c r="B851" s="38" t="s">
        <v>961</v>
      </c>
      <c r="C851" s="38" t="s">
        <v>113</v>
      </c>
      <c r="D851" s="38" t="s">
        <v>102</v>
      </c>
      <c r="E851" s="39" t="str">
        <f aca="false">IF(D851="","",IFERROR(INDEX(Articles!$B$5:$B$304,MATCH(D851,Articles!$A$5:$A$304,0)),"Référence inconnue"))</f>
        <v>Huile hydraulique HVLP 46 (bidon 20 L)</v>
      </c>
      <c r="F851" s="38" t="s">
        <v>93</v>
      </c>
      <c r="G851" s="38" t="s">
        <v>896</v>
      </c>
      <c r="H851" s="38" t="n">
        <v>2</v>
      </c>
      <c r="I851" s="40" t="n">
        <f aca="false">IF(C851="","",IFERROR(INDEX(Listes!$B$3:$B$20,MATCH(C851,Listes!$A$3:$A$20,0)),""))</f>
        <v>-1</v>
      </c>
      <c r="J851" s="40" t="n">
        <f aca="false">IF(OR(H851="",I851=""),0,H851*I851)</f>
        <v>-2</v>
      </c>
      <c r="K851" s="38" t="s">
        <v>93</v>
      </c>
      <c r="L851" s="38" t="s">
        <v>124</v>
      </c>
      <c r="M851" s="41" t="str">
        <f aca="false">IF(D851="","",IF(E851="Référence inconnue","Référence inconnue",IF(I851="","Type inconnu",IF(AND(IFERROR(INDEX(Articles!$I$5:$I$304,MATCH(D851,Articles!$A$5:$A$304,0)),"Aucun")&lt;&gt;"Aucun",G851=""),"Lot manquant",IF(COUNTIF($N$2:$N$5000,N851)&gt;1,"Doublon ?","")))))</f>
        <v/>
      </c>
      <c r="N851" s="6" t="str">
        <f aca="false">IF(D851="","",B851&amp;"/"&amp;C851&amp;"/"&amp;D851&amp;"/"&amp;G851&amp;"/"&amp;H851&amp;"/"&amp;TEXT(A851,"0"))</f>
        <v>BS-2605-1651/Sortie/HV46/HV-2604-11/2/46155</v>
      </c>
    </row>
    <row r="852" customFormat="false" ht="15" hidden="false" customHeight="false" outlineLevel="0" collapsed="false">
      <c r="A852" s="37" t="n">
        <v>46155</v>
      </c>
      <c r="B852" s="38" t="s">
        <v>961</v>
      </c>
      <c r="C852" s="38" t="s">
        <v>113</v>
      </c>
      <c r="D852" s="38" t="s">
        <v>102</v>
      </c>
      <c r="E852" s="39" t="str">
        <f aca="false">IF(D852="","",IFERROR(INDEX(Articles!$B$5:$B$304,MATCH(D852,Articles!$A$5:$A$304,0)),"Référence inconnue"))</f>
        <v>Huile hydraulique HVLP 46 (bidon 20 L)</v>
      </c>
      <c r="F852" s="38" t="s">
        <v>93</v>
      </c>
      <c r="G852" s="38" t="s">
        <v>917</v>
      </c>
      <c r="H852" s="38" t="n">
        <v>2</v>
      </c>
      <c r="I852" s="40" t="n">
        <f aca="false">IF(C852="","",IFERROR(INDEX(Listes!$B$3:$B$20,MATCH(C852,Listes!$A$3:$A$20,0)),""))</f>
        <v>-1</v>
      </c>
      <c r="J852" s="40" t="n">
        <f aca="false">IF(OR(H852="",I852=""),0,H852*I852)</f>
        <v>-2</v>
      </c>
      <c r="K852" s="38" t="s">
        <v>93</v>
      </c>
      <c r="L852" s="38" t="s">
        <v>124</v>
      </c>
      <c r="M852" s="41" t="str">
        <f aca="false">IF(D852="","",IF(E852="Référence inconnue","Référence inconnue",IF(I852="","Type inconnu",IF(AND(IFERROR(INDEX(Articles!$I$5:$I$304,MATCH(D852,Articles!$A$5:$A$304,0)),"Aucun")&lt;&gt;"Aucun",G852=""),"Lot manquant",IF(COUNTIF($N$2:$N$5000,N852)&gt;1,"Doublon ?","")))))</f>
        <v/>
      </c>
      <c r="N852" s="6" t="str">
        <f aca="false">IF(D852="","",B852&amp;"/"&amp;C852&amp;"/"&amp;D852&amp;"/"&amp;G852&amp;"/"&amp;H852&amp;"/"&amp;TEXT(A852,"0"))</f>
        <v>BS-2605-1651/Sortie/HV46/HV-2605-12/2/46155</v>
      </c>
    </row>
    <row r="853" customFormat="false" ht="15" hidden="false" customHeight="false" outlineLevel="0" collapsed="false">
      <c r="A853" s="37" t="n">
        <v>46160</v>
      </c>
      <c r="B853" s="38" t="s">
        <v>962</v>
      </c>
      <c r="C853" s="38" t="s">
        <v>140</v>
      </c>
      <c r="D853" s="38" t="s">
        <v>99</v>
      </c>
      <c r="E853" s="39" t="str">
        <f aca="false">IF(D853="","",IFERROR(INDEX(Articles!$B$5:$B$304,MATCH(D853,Articles!$A$5:$A$304,0)),"Référence inconnue"))</f>
        <v>Fil MIG Ø1 mm (bobine 15 kg)</v>
      </c>
      <c r="F853" s="38" t="s">
        <v>93</v>
      </c>
      <c r="G853" s="38" t="s">
        <v>963</v>
      </c>
      <c r="H853" s="38" t="n">
        <v>5</v>
      </c>
      <c r="I853" s="40" t="n">
        <f aca="false">IF(C853="","",IFERROR(INDEX(Listes!$B$3:$B$20,MATCH(C853,Listes!$A$3:$A$20,0)),""))</f>
        <v>1</v>
      </c>
      <c r="J853" s="40" t="n">
        <f aca="false">IF(OR(H853="",I853=""),0,H853*I853)</f>
        <v>5</v>
      </c>
      <c r="K853" s="38" t="s">
        <v>93</v>
      </c>
      <c r="L853" s="38" t="s">
        <v>964</v>
      </c>
      <c r="M853" s="41" t="str">
        <f aca="false">IF(D853="","",IF(E853="Référence inconnue","Référence inconnue",IF(I853="","Type inconnu",IF(AND(IFERROR(INDEX(Articles!$I$5:$I$304,MATCH(D853,Articles!$A$5:$A$304,0)),"Aucun")&lt;&gt;"Aucun",G853=""),"Lot manquant",IF(COUNTIF($N$2:$N$5000,N853)&gt;1,"Doublon ?","")))))</f>
        <v/>
      </c>
      <c r="N853" s="6" t="str">
        <f aca="false">IF(D853="","",B853&amp;"/"&amp;C853&amp;"/"&amp;D853&amp;"/"&amp;G853&amp;"/"&amp;H853&amp;"/"&amp;TEXT(A853,"0"))</f>
        <v>BR-2605-058/Réception/FIL10/FIL-2605-06/5/46160</v>
      </c>
    </row>
    <row r="854" customFormat="false" ht="15" hidden="false" customHeight="false" outlineLevel="0" collapsed="false">
      <c r="A854" s="37" t="n">
        <v>46160</v>
      </c>
      <c r="B854" s="38" t="s">
        <v>965</v>
      </c>
      <c r="C854" s="38" t="s">
        <v>140</v>
      </c>
      <c r="D854" s="38" t="s">
        <v>97</v>
      </c>
      <c r="E854" s="39" t="str">
        <f aca="false">IF(D854="","",IFERROR(INDEX(Articles!$B$5:$B$304,MATCH(D854,Articles!$A$5:$A$304,0)),"Référence inconnue"))</f>
        <v>Vis H M8x30 (boîte de 100)</v>
      </c>
      <c r="F854" s="38" t="s">
        <v>93</v>
      </c>
      <c r="G854" s="38"/>
      <c r="H854" s="38" t="n">
        <v>30</v>
      </c>
      <c r="I854" s="40" t="n">
        <f aca="false">IF(C854="","",IFERROR(INDEX(Listes!$B$3:$B$20,MATCH(C854,Listes!$A$3:$A$20,0)),""))</f>
        <v>1</v>
      </c>
      <c r="J854" s="40" t="n">
        <f aca="false">IF(OR(H854="",I854=""),0,H854*I854)</f>
        <v>30</v>
      </c>
      <c r="K854" s="38" t="s">
        <v>93</v>
      </c>
      <c r="L854" s="38" t="s">
        <v>966</v>
      </c>
      <c r="M854" s="41" t="str">
        <f aca="false">IF(D854="","",IF(E854="Référence inconnue","Référence inconnue",IF(I854="","Type inconnu",IF(AND(IFERROR(INDEX(Articles!$I$5:$I$304,MATCH(D854,Articles!$A$5:$A$304,0)),"Aucun")&lt;&gt;"Aucun",G854=""),"Lot manquant",IF(COUNTIF($N$2:$N$5000,N854)&gt;1,"Doublon ?","")))))</f>
        <v/>
      </c>
      <c r="N854" s="6" t="str">
        <f aca="false">IF(D854="","",B854&amp;"/"&amp;C854&amp;"/"&amp;D854&amp;"/"&amp;G854&amp;"/"&amp;H854&amp;"/"&amp;TEXT(A854,"0"))</f>
        <v>BR-2605-059/Réception/BO830//30/46160</v>
      </c>
    </row>
    <row r="855" customFormat="false" ht="15" hidden="false" customHeight="false" outlineLevel="0" collapsed="false">
      <c r="A855" s="37" t="n">
        <v>46160</v>
      </c>
      <c r="B855" s="38" t="s">
        <v>967</v>
      </c>
      <c r="C855" s="38" t="s">
        <v>107</v>
      </c>
      <c r="D855" s="38" t="s">
        <v>92</v>
      </c>
      <c r="E855" s="39" t="str">
        <f aca="false">IF(D855="","",IFERROR(INDEX(Articles!$B$5:$B$304,MATCH(D855,Articles!$A$5:$A$304,0)),"Référence inconnue"))</f>
        <v>Disque à tronçonner Ø125 mm</v>
      </c>
      <c r="F855" s="38" t="s">
        <v>93</v>
      </c>
      <c r="G855" s="38"/>
      <c r="H855" s="38" t="n">
        <v>20</v>
      </c>
      <c r="I855" s="40" t="n">
        <f aca="false">IF(C855="","",IFERROR(INDEX(Listes!$B$3:$B$20,MATCH(C855,Listes!$A$3:$A$20,0)),""))</f>
        <v>-1</v>
      </c>
      <c r="J855" s="40" t="n">
        <f aca="false">IF(OR(H855="",I855=""),0,H855*I855)</f>
        <v>-20</v>
      </c>
      <c r="K855" s="38" t="s">
        <v>93</v>
      </c>
      <c r="L855" s="38" t="s">
        <v>108</v>
      </c>
      <c r="M855" s="41" t="str">
        <f aca="false">IF(D855="","",IF(E855="Référence inconnue","Référence inconnue",IF(I855="","Type inconnu",IF(AND(IFERROR(INDEX(Articles!$I$5:$I$304,MATCH(D855,Articles!$A$5:$A$304,0)),"Aucun")&lt;&gt;"Aucun",G855=""),"Lot manquant",IF(COUNTIF($N$2:$N$5000,N855)&gt;1,"Doublon ?","")))))</f>
        <v/>
      </c>
      <c r="N855" s="6" t="str">
        <f aca="false">IF(D855="","",B855&amp;"/"&amp;C855&amp;"/"&amp;D855&amp;"/"&amp;G855&amp;"/"&amp;H855&amp;"/"&amp;TEXT(A855,"0"))</f>
        <v>TR-2605-063/Transfert sortant/DT125//20/46160</v>
      </c>
    </row>
    <row r="856" customFormat="false" ht="15" hidden="false" customHeight="false" outlineLevel="0" collapsed="false">
      <c r="A856" s="37" t="n">
        <v>46160</v>
      </c>
      <c r="B856" s="38" t="s">
        <v>967</v>
      </c>
      <c r="C856" s="38" t="s">
        <v>110</v>
      </c>
      <c r="D856" s="38" t="s">
        <v>92</v>
      </c>
      <c r="E856" s="39" t="str">
        <f aca="false">IF(D856="","",IFERROR(INDEX(Articles!$B$5:$B$304,MATCH(D856,Articles!$A$5:$A$304,0)),"Référence inconnue"))</f>
        <v>Disque à tronçonner Ø125 mm</v>
      </c>
      <c r="F856" s="38" t="s">
        <v>111</v>
      </c>
      <c r="G856" s="38"/>
      <c r="H856" s="38" t="n">
        <v>20</v>
      </c>
      <c r="I856" s="40" t="n">
        <f aca="false">IF(C856="","",IFERROR(INDEX(Listes!$B$3:$B$20,MATCH(C856,Listes!$A$3:$A$20,0)),""))</f>
        <v>1</v>
      </c>
      <c r="J856" s="40" t="n">
        <f aca="false">IF(OR(H856="",I856=""),0,H856*I856)</f>
        <v>20</v>
      </c>
      <c r="K856" s="38" t="s">
        <v>93</v>
      </c>
      <c r="L856" s="38" t="s">
        <v>108</v>
      </c>
      <c r="M856" s="41" t="str">
        <f aca="false">IF(D856="","",IF(E856="Référence inconnue","Référence inconnue",IF(I856="","Type inconnu",IF(AND(IFERROR(INDEX(Articles!$I$5:$I$304,MATCH(D856,Articles!$A$5:$A$304,0)),"Aucun")&lt;&gt;"Aucun",G856=""),"Lot manquant",IF(COUNTIF($N$2:$N$5000,N856)&gt;1,"Doublon ?","")))))</f>
        <v/>
      </c>
      <c r="N856" s="6" t="str">
        <f aca="false">IF(D856="","",B856&amp;"/"&amp;C856&amp;"/"&amp;D856&amp;"/"&amp;G856&amp;"/"&amp;H856&amp;"/"&amp;TEXT(A856,"0"))</f>
        <v>TR-2605-063/Transfert entrant/DT125//20/46160</v>
      </c>
    </row>
    <row r="857" customFormat="false" ht="15" hidden="false" customHeight="false" outlineLevel="0" collapsed="false">
      <c r="A857" s="37" t="n">
        <v>46160</v>
      </c>
      <c r="B857" s="38" t="s">
        <v>968</v>
      </c>
      <c r="C857" s="38" t="s">
        <v>113</v>
      </c>
      <c r="D857" s="38" t="s">
        <v>92</v>
      </c>
      <c r="E857" s="39" t="str">
        <f aca="false">IF(D857="","",IFERROR(INDEX(Articles!$B$5:$B$304,MATCH(D857,Articles!$A$5:$A$304,0)),"Référence inconnue"))</f>
        <v>Disque à tronçonner Ø125 mm</v>
      </c>
      <c r="F857" s="38" t="s">
        <v>111</v>
      </c>
      <c r="G857" s="38"/>
      <c r="H857" s="38" t="n">
        <v>2</v>
      </c>
      <c r="I857" s="40" t="n">
        <f aca="false">IF(C857="","",IFERROR(INDEX(Listes!$B$3:$B$20,MATCH(C857,Listes!$A$3:$A$20,0)),""))</f>
        <v>-1</v>
      </c>
      <c r="J857" s="40" t="n">
        <f aca="false">IF(OR(H857="",I857=""),0,H857*I857)</f>
        <v>-2</v>
      </c>
      <c r="K857" s="38" t="s">
        <v>111</v>
      </c>
      <c r="L857" s="38" t="s">
        <v>114</v>
      </c>
      <c r="M857" s="41" t="str">
        <f aca="false">IF(D857="","",IF(E857="Référence inconnue","Référence inconnue",IF(I857="","Type inconnu",IF(AND(IFERROR(INDEX(Articles!$I$5:$I$304,MATCH(D857,Articles!$A$5:$A$304,0)),"Aucun")&lt;&gt;"Aucun",G857=""),"Lot manquant",IF(COUNTIF($N$2:$N$5000,N857)&gt;1,"Doublon ?","")))))</f>
        <v/>
      </c>
      <c r="N857" s="6" t="str">
        <f aca="false">IF(D857="","",B857&amp;"/"&amp;C857&amp;"/"&amp;D857&amp;"/"&amp;G857&amp;"/"&amp;H857&amp;"/"&amp;TEXT(A857,"0"))</f>
        <v>BS-2605-1652/Sortie/DT125//2/46160</v>
      </c>
    </row>
    <row r="858" customFormat="false" ht="15" hidden="false" customHeight="false" outlineLevel="0" collapsed="false">
      <c r="A858" s="37" t="n">
        <v>46160</v>
      </c>
      <c r="B858" s="38" t="s">
        <v>969</v>
      </c>
      <c r="C858" s="38" t="s">
        <v>113</v>
      </c>
      <c r="D858" s="38" t="s">
        <v>92</v>
      </c>
      <c r="E858" s="39" t="str">
        <f aca="false">IF(D858="","",IFERROR(INDEX(Articles!$B$5:$B$304,MATCH(D858,Articles!$A$5:$A$304,0)),"Référence inconnue"))</f>
        <v>Disque à tronçonner Ø125 mm</v>
      </c>
      <c r="F858" s="38" t="s">
        <v>111</v>
      </c>
      <c r="G858" s="38"/>
      <c r="H858" s="38" t="n">
        <v>5</v>
      </c>
      <c r="I858" s="40" t="n">
        <f aca="false">IF(C858="","",IFERROR(INDEX(Listes!$B$3:$B$20,MATCH(C858,Listes!$A$3:$A$20,0)),""))</f>
        <v>-1</v>
      </c>
      <c r="J858" s="40" t="n">
        <f aca="false">IF(OR(H858="",I858=""),0,H858*I858)</f>
        <v>-5</v>
      </c>
      <c r="K858" s="38" t="s">
        <v>111</v>
      </c>
      <c r="L858" s="38" t="s">
        <v>114</v>
      </c>
      <c r="M858" s="41" t="str">
        <f aca="false">IF(D858="","",IF(E858="Référence inconnue","Référence inconnue",IF(I858="","Type inconnu",IF(AND(IFERROR(INDEX(Articles!$I$5:$I$304,MATCH(D858,Articles!$A$5:$A$304,0)),"Aucun")&lt;&gt;"Aucun",G858=""),"Lot manquant",IF(COUNTIF($N$2:$N$5000,N858)&gt;1,"Doublon ?","")))))</f>
        <v/>
      </c>
      <c r="N858" s="6" t="str">
        <f aca="false">IF(D858="","",B858&amp;"/"&amp;C858&amp;"/"&amp;D858&amp;"/"&amp;G858&amp;"/"&amp;H858&amp;"/"&amp;TEXT(A858,"0"))</f>
        <v>BS-2605-1653/Sortie/DT125//5/46160</v>
      </c>
    </row>
    <row r="859" customFormat="false" ht="15" hidden="false" customHeight="false" outlineLevel="0" collapsed="false">
      <c r="A859" s="37" t="n">
        <v>46160</v>
      </c>
      <c r="B859" s="38" t="s">
        <v>970</v>
      </c>
      <c r="C859" s="38" t="s">
        <v>113</v>
      </c>
      <c r="D859" s="38" t="s">
        <v>95</v>
      </c>
      <c r="E859" s="39" t="str">
        <f aca="false">IF(D859="","",IFERROR(INDEX(Articles!$B$5:$B$304,MATCH(D859,Articles!$A$5:$A$304,0)),"Référence inconnue"))</f>
        <v>Gants de manutention taille 9</v>
      </c>
      <c r="F859" s="38" t="s">
        <v>93</v>
      </c>
      <c r="G859" s="38"/>
      <c r="H859" s="38" t="n">
        <v>8</v>
      </c>
      <c r="I859" s="40" t="n">
        <f aca="false">IF(C859="","",IFERROR(INDEX(Listes!$B$3:$B$20,MATCH(C859,Listes!$A$3:$A$20,0)),""))</f>
        <v>-1</v>
      </c>
      <c r="J859" s="40" t="n">
        <f aca="false">IF(OR(H859="",I859=""),0,H859*I859)</f>
        <v>-8</v>
      </c>
      <c r="K859" s="38" t="s">
        <v>93</v>
      </c>
      <c r="L859" s="38" t="s">
        <v>124</v>
      </c>
      <c r="M859" s="41" t="str">
        <f aca="false">IF(D859="","",IF(E859="Référence inconnue","Référence inconnue",IF(I859="","Type inconnu",IF(AND(IFERROR(INDEX(Articles!$I$5:$I$304,MATCH(D859,Articles!$A$5:$A$304,0)),"Aucun")&lt;&gt;"Aucun",G859=""),"Lot manquant",IF(COUNTIF($N$2:$N$5000,N859)&gt;1,"Doublon ?","")))))</f>
        <v/>
      </c>
      <c r="N859" s="6" t="str">
        <f aca="false">IF(D859="","",B859&amp;"/"&amp;C859&amp;"/"&amp;D859&amp;"/"&amp;G859&amp;"/"&amp;H859&amp;"/"&amp;TEXT(A859,"0"))</f>
        <v>BS-2605-1654/Sortie/GA09//8/46160</v>
      </c>
    </row>
    <row r="860" customFormat="false" ht="15" hidden="false" customHeight="false" outlineLevel="0" collapsed="false">
      <c r="A860" s="37" t="n">
        <v>46160</v>
      </c>
      <c r="B860" s="38" t="s">
        <v>971</v>
      </c>
      <c r="C860" s="38" t="s">
        <v>113</v>
      </c>
      <c r="D860" s="38" t="s">
        <v>96</v>
      </c>
      <c r="E860" s="39" t="str">
        <f aca="false">IF(D860="","",IFERROR(INDEX(Articles!$B$5:$B$304,MATCH(D860,Articles!$A$5:$A$304,0)),"Référence inconnue"))</f>
        <v>Film étirable 500 mm</v>
      </c>
      <c r="F860" s="38" t="s">
        <v>93</v>
      </c>
      <c r="G860" s="38"/>
      <c r="H860" s="38" t="n">
        <v>2</v>
      </c>
      <c r="I860" s="40" t="n">
        <f aca="false">IF(C860="","",IFERROR(INDEX(Listes!$B$3:$B$20,MATCH(C860,Listes!$A$3:$A$20,0)),""))</f>
        <v>-1</v>
      </c>
      <c r="J860" s="40" t="n">
        <f aca="false">IF(OR(H860="",I860=""),0,H860*I860)</f>
        <v>-2</v>
      </c>
      <c r="K860" s="38" t="s">
        <v>93</v>
      </c>
      <c r="L860" s="38" t="s">
        <v>121</v>
      </c>
      <c r="M860" s="41" t="str">
        <f aca="false">IF(D860="","",IF(E860="Référence inconnue","Référence inconnue",IF(I860="","Type inconnu",IF(AND(IFERROR(INDEX(Articles!$I$5:$I$304,MATCH(D860,Articles!$A$5:$A$304,0)),"Aucun")&lt;&gt;"Aucun",G860=""),"Lot manquant",IF(COUNTIF($N$2:$N$5000,N860)&gt;1,"Doublon ?","")))))</f>
        <v/>
      </c>
      <c r="N860" s="6" t="str">
        <f aca="false">IF(D860="","",B860&amp;"/"&amp;C860&amp;"/"&amp;D860&amp;"/"&amp;G860&amp;"/"&amp;H860&amp;"/"&amp;TEXT(A860,"0"))</f>
        <v>BS-2605-1655/Sortie/FS500//2/46160</v>
      </c>
    </row>
    <row r="861" customFormat="false" ht="15" hidden="false" customHeight="false" outlineLevel="0" collapsed="false">
      <c r="A861" s="37" t="n">
        <v>46160</v>
      </c>
      <c r="B861" s="38" t="s">
        <v>972</v>
      </c>
      <c r="C861" s="38" t="s">
        <v>113</v>
      </c>
      <c r="D861" s="38" t="s">
        <v>99</v>
      </c>
      <c r="E861" s="39" t="str">
        <f aca="false">IF(D861="","",IFERROR(INDEX(Articles!$B$5:$B$304,MATCH(D861,Articles!$A$5:$A$304,0)),"Référence inconnue"))</f>
        <v>Fil MIG Ø1 mm (bobine 15 kg)</v>
      </c>
      <c r="F861" s="38" t="s">
        <v>93</v>
      </c>
      <c r="G861" s="38" t="s">
        <v>809</v>
      </c>
      <c r="H861" s="38" t="n">
        <v>2</v>
      </c>
      <c r="I861" s="40" t="n">
        <f aca="false">IF(C861="","",IFERROR(INDEX(Listes!$B$3:$B$20,MATCH(C861,Listes!$A$3:$A$20,0)),""))</f>
        <v>-1</v>
      </c>
      <c r="J861" s="40" t="n">
        <f aca="false">IF(OR(H861="",I861=""),0,H861*I861)</f>
        <v>-2</v>
      </c>
      <c r="K861" s="38" t="s">
        <v>93</v>
      </c>
      <c r="L861" s="38" t="s">
        <v>114</v>
      </c>
      <c r="M861" s="41" t="str">
        <f aca="false">IF(D861="","",IF(E861="Référence inconnue","Référence inconnue",IF(I861="","Type inconnu",IF(AND(IFERROR(INDEX(Articles!$I$5:$I$304,MATCH(D861,Articles!$A$5:$A$304,0)),"Aucun")&lt;&gt;"Aucun",G861=""),"Lot manquant",IF(COUNTIF($N$2:$N$5000,N861)&gt;1,"Doublon ?","")))))</f>
        <v/>
      </c>
      <c r="N861" s="6" t="str">
        <f aca="false">IF(D861="","",B861&amp;"/"&amp;C861&amp;"/"&amp;D861&amp;"/"&amp;G861&amp;"/"&amp;H861&amp;"/"&amp;TEXT(A861,"0"))</f>
        <v>BS-2605-1656/Sortie/FIL10/FIL-2604-05/2/46160</v>
      </c>
    </row>
    <row r="862" customFormat="false" ht="15" hidden="false" customHeight="false" outlineLevel="0" collapsed="false">
      <c r="A862" s="37" t="n">
        <v>46161</v>
      </c>
      <c r="B862" s="38" t="s">
        <v>973</v>
      </c>
      <c r="C862" s="38" t="s">
        <v>140</v>
      </c>
      <c r="D862" s="38" t="s">
        <v>98</v>
      </c>
      <c r="E862" s="39" t="str">
        <f aca="false">IF(D862="","",IFERROR(INDEX(Articles!$B$5:$B$304,MATCH(D862,Articles!$A$5:$A$304,0)),"Référence inconnue"))</f>
        <v>Roulement 6204-2RS</v>
      </c>
      <c r="F862" s="38" t="s">
        <v>93</v>
      </c>
      <c r="G862" s="38"/>
      <c r="H862" s="38" t="n">
        <v>24</v>
      </c>
      <c r="I862" s="40" t="n">
        <f aca="false">IF(C862="","",IFERROR(INDEX(Listes!$B$3:$B$20,MATCH(C862,Listes!$A$3:$A$20,0)),""))</f>
        <v>1</v>
      </c>
      <c r="J862" s="40" t="n">
        <f aca="false">IF(OR(H862="",I862=""),0,H862*I862)</f>
        <v>24</v>
      </c>
      <c r="K862" s="38" t="s">
        <v>93</v>
      </c>
      <c r="L862" s="38" t="s">
        <v>974</v>
      </c>
      <c r="M862" s="41" t="str">
        <f aca="false">IF(D862="","",IF(E862="Référence inconnue","Référence inconnue",IF(I862="","Type inconnu",IF(AND(IFERROR(INDEX(Articles!$I$5:$I$304,MATCH(D862,Articles!$A$5:$A$304,0)),"Aucun")&lt;&gt;"Aucun",G862=""),"Lot manquant",IF(COUNTIF($N$2:$N$5000,N862)&gt;1,"Doublon ?","")))))</f>
        <v/>
      </c>
      <c r="N862" s="6" t="str">
        <f aca="false">IF(D862="","",B862&amp;"/"&amp;C862&amp;"/"&amp;D862&amp;"/"&amp;G862&amp;"/"&amp;H862&amp;"/"&amp;TEXT(A862,"0"))</f>
        <v>BR-2605-060/Réception/RL6204//24/46161</v>
      </c>
    </row>
    <row r="863" customFormat="false" ht="15" hidden="false" customHeight="false" outlineLevel="0" collapsed="false">
      <c r="A863" s="37" t="n">
        <v>46161</v>
      </c>
      <c r="B863" s="38" t="s">
        <v>975</v>
      </c>
      <c r="C863" s="38" t="s">
        <v>113</v>
      </c>
      <c r="D863" s="38" t="s">
        <v>95</v>
      </c>
      <c r="E863" s="39" t="str">
        <f aca="false">IF(D863="","",IFERROR(INDEX(Articles!$B$5:$B$304,MATCH(D863,Articles!$A$5:$A$304,0)),"Référence inconnue"))</f>
        <v>Gants de manutention taille 9</v>
      </c>
      <c r="F863" s="38" t="s">
        <v>93</v>
      </c>
      <c r="G863" s="38"/>
      <c r="H863" s="38" t="n">
        <v>11</v>
      </c>
      <c r="I863" s="40" t="n">
        <f aca="false">IF(C863="","",IFERROR(INDEX(Listes!$B$3:$B$20,MATCH(C863,Listes!$A$3:$A$20,0)),""))</f>
        <v>-1</v>
      </c>
      <c r="J863" s="40" t="n">
        <f aca="false">IF(OR(H863="",I863=""),0,H863*I863)</f>
        <v>-11</v>
      </c>
      <c r="K863" s="38" t="s">
        <v>93</v>
      </c>
      <c r="L863" s="38" t="s">
        <v>114</v>
      </c>
      <c r="M863" s="41" t="str">
        <f aca="false">IF(D863="","",IF(E863="Référence inconnue","Référence inconnue",IF(I863="","Type inconnu",IF(AND(IFERROR(INDEX(Articles!$I$5:$I$304,MATCH(D863,Articles!$A$5:$A$304,0)),"Aucun")&lt;&gt;"Aucun",G863=""),"Lot manquant",IF(COUNTIF($N$2:$N$5000,N863)&gt;1,"Doublon ?","")))))</f>
        <v/>
      </c>
      <c r="N863" s="6" t="str">
        <f aca="false">IF(D863="","",B863&amp;"/"&amp;C863&amp;"/"&amp;D863&amp;"/"&amp;G863&amp;"/"&amp;H863&amp;"/"&amp;TEXT(A863,"0"))</f>
        <v>BS-2605-1657/Sortie/GA09//11/46161</v>
      </c>
    </row>
    <row r="864" customFormat="false" ht="15" hidden="false" customHeight="false" outlineLevel="0" collapsed="false">
      <c r="A864" s="37" t="n">
        <v>46161</v>
      </c>
      <c r="B864" s="38" t="s">
        <v>976</v>
      </c>
      <c r="C864" s="38" t="s">
        <v>113</v>
      </c>
      <c r="D864" s="38" t="s">
        <v>96</v>
      </c>
      <c r="E864" s="39" t="str">
        <f aca="false">IF(D864="","",IFERROR(INDEX(Articles!$B$5:$B$304,MATCH(D864,Articles!$A$5:$A$304,0)),"Référence inconnue"))</f>
        <v>Film étirable 500 mm</v>
      </c>
      <c r="F864" s="38" t="s">
        <v>93</v>
      </c>
      <c r="G864" s="38"/>
      <c r="H864" s="38" t="n">
        <v>1</v>
      </c>
      <c r="I864" s="40" t="n">
        <f aca="false">IF(C864="","",IFERROR(INDEX(Listes!$B$3:$B$20,MATCH(C864,Listes!$A$3:$A$20,0)),""))</f>
        <v>-1</v>
      </c>
      <c r="J864" s="40" t="n">
        <f aca="false">IF(OR(H864="",I864=""),0,H864*I864)</f>
        <v>-1</v>
      </c>
      <c r="K864" s="38" t="s">
        <v>93</v>
      </c>
      <c r="L864" s="38" t="s">
        <v>121</v>
      </c>
      <c r="M864" s="41" t="str">
        <f aca="false">IF(D864="","",IF(E864="Référence inconnue","Référence inconnue",IF(I864="","Type inconnu",IF(AND(IFERROR(INDEX(Articles!$I$5:$I$304,MATCH(D864,Articles!$A$5:$A$304,0)),"Aucun")&lt;&gt;"Aucun",G864=""),"Lot manquant",IF(COUNTIF($N$2:$N$5000,N864)&gt;1,"Doublon ?","")))))</f>
        <v/>
      </c>
      <c r="N864" s="6" t="str">
        <f aca="false">IF(D864="","",B864&amp;"/"&amp;C864&amp;"/"&amp;D864&amp;"/"&amp;G864&amp;"/"&amp;H864&amp;"/"&amp;TEXT(A864,"0"))</f>
        <v>BS-2605-1658/Sortie/FS500//1/46161</v>
      </c>
    </row>
    <row r="865" customFormat="false" ht="15" hidden="false" customHeight="false" outlineLevel="0" collapsed="false">
      <c r="A865" s="37" t="n">
        <v>46161</v>
      </c>
      <c r="B865" s="38" t="s">
        <v>977</v>
      </c>
      <c r="C865" s="38" t="s">
        <v>113</v>
      </c>
      <c r="D865" s="38" t="s">
        <v>98</v>
      </c>
      <c r="E865" s="39" t="str">
        <f aca="false">IF(D865="","",IFERROR(INDEX(Articles!$B$5:$B$304,MATCH(D865,Articles!$A$5:$A$304,0)),"Référence inconnue"))</f>
        <v>Roulement 6204-2RS</v>
      </c>
      <c r="F865" s="38" t="s">
        <v>93</v>
      </c>
      <c r="G865" s="38"/>
      <c r="H865" s="38" t="n">
        <v>2</v>
      </c>
      <c r="I865" s="40" t="n">
        <f aca="false">IF(C865="","",IFERROR(INDEX(Listes!$B$3:$B$20,MATCH(C865,Listes!$A$3:$A$20,0)),""))</f>
        <v>-1</v>
      </c>
      <c r="J865" s="40" t="n">
        <f aca="false">IF(OR(H865="",I865=""),0,H865*I865)</f>
        <v>-2</v>
      </c>
      <c r="K865" s="38" t="s">
        <v>93</v>
      </c>
      <c r="L865" s="38" t="s">
        <v>124</v>
      </c>
      <c r="M865" s="41" t="str">
        <f aca="false">IF(D865="","",IF(E865="Référence inconnue","Référence inconnue",IF(I865="","Type inconnu",IF(AND(IFERROR(INDEX(Articles!$I$5:$I$304,MATCH(D865,Articles!$A$5:$A$304,0)),"Aucun")&lt;&gt;"Aucun",G865=""),"Lot manquant",IF(COUNTIF($N$2:$N$5000,N865)&gt;1,"Doublon ?","")))))</f>
        <v/>
      </c>
      <c r="N865" s="6" t="str">
        <f aca="false">IF(D865="","",B865&amp;"/"&amp;C865&amp;"/"&amp;D865&amp;"/"&amp;G865&amp;"/"&amp;H865&amp;"/"&amp;TEXT(A865,"0"))</f>
        <v>BS-2605-1659/Sortie/RL6204//2/46161</v>
      </c>
    </row>
    <row r="866" customFormat="false" ht="15" hidden="false" customHeight="false" outlineLevel="0" collapsed="false">
      <c r="A866" s="37" t="n">
        <v>46162</v>
      </c>
      <c r="B866" s="38" t="s">
        <v>978</v>
      </c>
      <c r="C866" s="38" t="s">
        <v>113</v>
      </c>
      <c r="D866" s="38" t="s">
        <v>95</v>
      </c>
      <c r="E866" s="39" t="str">
        <f aca="false">IF(D866="","",IFERROR(INDEX(Articles!$B$5:$B$304,MATCH(D866,Articles!$A$5:$A$304,0)),"Référence inconnue"))</f>
        <v>Gants de manutention taille 9</v>
      </c>
      <c r="F866" s="38" t="s">
        <v>93</v>
      </c>
      <c r="G866" s="38"/>
      <c r="H866" s="38" t="n">
        <v>8</v>
      </c>
      <c r="I866" s="40" t="n">
        <f aca="false">IF(C866="","",IFERROR(INDEX(Listes!$B$3:$B$20,MATCH(C866,Listes!$A$3:$A$20,0)),""))</f>
        <v>-1</v>
      </c>
      <c r="J866" s="40" t="n">
        <f aca="false">IF(OR(H866="",I866=""),0,H866*I866)</f>
        <v>-8</v>
      </c>
      <c r="K866" s="38" t="s">
        <v>93</v>
      </c>
      <c r="L866" s="38" t="s">
        <v>114</v>
      </c>
      <c r="M866" s="41" t="str">
        <f aca="false">IF(D866="","",IF(E866="Référence inconnue","Référence inconnue",IF(I866="","Type inconnu",IF(AND(IFERROR(INDEX(Articles!$I$5:$I$304,MATCH(D866,Articles!$A$5:$A$304,0)),"Aucun")&lt;&gt;"Aucun",G866=""),"Lot manquant",IF(COUNTIF($N$2:$N$5000,N866)&gt;1,"Doublon ?","")))))</f>
        <v/>
      </c>
      <c r="N866" s="6" t="str">
        <f aca="false">IF(D866="","",B866&amp;"/"&amp;C866&amp;"/"&amp;D866&amp;"/"&amp;G866&amp;"/"&amp;H866&amp;"/"&amp;TEXT(A866,"0"))</f>
        <v>BS-2605-1660/Sortie/GA09//8/46162</v>
      </c>
    </row>
    <row r="867" customFormat="false" ht="15" hidden="false" customHeight="false" outlineLevel="0" collapsed="false">
      <c r="A867" s="37" t="n">
        <v>46162</v>
      </c>
      <c r="B867" s="38" t="s">
        <v>979</v>
      </c>
      <c r="C867" s="38" t="s">
        <v>113</v>
      </c>
      <c r="D867" s="38" t="s">
        <v>96</v>
      </c>
      <c r="E867" s="39" t="str">
        <f aca="false">IF(D867="","",IFERROR(INDEX(Articles!$B$5:$B$304,MATCH(D867,Articles!$A$5:$A$304,0)),"Référence inconnue"))</f>
        <v>Film étirable 500 mm</v>
      </c>
      <c r="F867" s="38" t="s">
        <v>93</v>
      </c>
      <c r="G867" s="38"/>
      <c r="H867" s="38" t="n">
        <v>3</v>
      </c>
      <c r="I867" s="40" t="n">
        <f aca="false">IF(C867="","",IFERROR(INDEX(Listes!$B$3:$B$20,MATCH(C867,Listes!$A$3:$A$20,0)),""))</f>
        <v>-1</v>
      </c>
      <c r="J867" s="40" t="n">
        <f aca="false">IF(OR(H867="",I867=""),0,H867*I867)</f>
        <v>-3</v>
      </c>
      <c r="K867" s="38" t="s">
        <v>93</v>
      </c>
      <c r="L867" s="38" t="s">
        <v>121</v>
      </c>
      <c r="M867" s="41" t="str">
        <f aca="false">IF(D867="","",IF(E867="Référence inconnue","Référence inconnue",IF(I867="","Type inconnu",IF(AND(IFERROR(INDEX(Articles!$I$5:$I$304,MATCH(D867,Articles!$A$5:$A$304,0)),"Aucun")&lt;&gt;"Aucun",G867=""),"Lot manquant",IF(COUNTIF($N$2:$N$5000,N867)&gt;1,"Doublon ?","")))))</f>
        <v/>
      </c>
      <c r="N867" s="6" t="str">
        <f aca="false">IF(D867="","",B867&amp;"/"&amp;C867&amp;"/"&amp;D867&amp;"/"&amp;G867&amp;"/"&amp;H867&amp;"/"&amp;TEXT(A867,"0"))</f>
        <v>BS-2605-1661/Sortie/FS500//3/46162</v>
      </c>
    </row>
    <row r="868" customFormat="false" ht="15" hidden="false" customHeight="false" outlineLevel="0" collapsed="false">
      <c r="A868" s="37" t="n">
        <v>46162</v>
      </c>
      <c r="B868" s="38" t="s">
        <v>980</v>
      </c>
      <c r="C868" s="38" t="s">
        <v>113</v>
      </c>
      <c r="D868" s="38" t="s">
        <v>97</v>
      </c>
      <c r="E868" s="39" t="str">
        <f aca="false">IF(D868="","",IFERROR(INDEX(Articles!$B$5:$B$304,MATCH(D868,Articles!$A$5:$A$304,0)),"Référence inconnue"))</f>
        <v>Vis H M8x30 (boîte de 100)</v>
      </c>
      <c r="F868" s="38" t="s">
        <v>93</v>
      </c>
      <c r="G868" s="38"/>
      <c r="H868" s="38" t="n">
        <v>4</v>
      </c>
      <c r="I868" s="40" t="n">
        <f aca="false">IF(C868="","",IFERROR(INDEX(Listes!$B$3:$B$20,MATCH(C868,Listes!$A$3:$A$20,0)),""))</f>
        <v>-1</v>
      </c>
      <c r="J868" s="40" t="n">
        <f aca="false">IF(OR(H868="",I868=""),0,H868*I868)</f>
        <v>-4</v>
      </c>
      <c r="K868" s="38" t="s">
        <v>93</v>
      </c>
      <c r="L868" s="38" t="s">
        <v>114</v>
      </c>
      <c r="M868" s="41" t="str">
        <f aca="false">IF(D868="","",IF(E868="Référence inconnue","Référence inconnue",IF(I868="","Type inconnu",IF(AND(IFERROR(INDEX(Articles!$I$5:$I$304,MATCH(D868,Articles!$A$5:$A$304,0)),"Aucun")&lt;&gt;"Aucun",G868=""),"Lot manquant",IF(COUNTIF($N$2:$N$5000,N868)&gt;1,"Doublon ?","")))))</f>
        <v/>
      </c>
      <c r="N868" s="6" t="str">
        <f aca="false">IF(D868="","",B868&amp;"/"&amp;C868&amp;"/"&amp;D868&amp;"/"&amp;G868&amp;"/"&amp;H868&amp;"/"&amp;TEXT(A868,"0"))</f>
        <v>BS-2605-1662/Sortie/BO830//4/46162</v>
      </c>
    </row>
    <row r="869" customFormat="false" ht="15" hidden="false" customHeight="false" outlineLevel="0" collapsed="false">
      <c r="A869" s="37" t="n">
        <v>46163</v>
      </c>
      <c r="B869" s="38" t="s">
        <v>981</v>
      </c>
      <c r="C869" s="38" t="s">
        <v>113</v>
      </c>
      <c r="D869" s="38" t="s">
        <v>92</v>
      </c>
      <c r="E869" s="39" t="str">
        <f aca="false">IF(D869="","",IFERROR(INDEX(Articles!$B$5:$B$304,MATCH(D869,Articles!$A$5:$A$304,0)),"Référence inconnue"))</f>
        <v>Disque à tronçonner Ø125 mm</v>
      </c>
      <c r="F869" s="38" t="s">
        <v>111</v>
      </c>
      <c r="G869" s="38"/>
      <c r="H869" s="38" t="n">
        <v>10</v>
      </c>
      <c r="I869" s="40" t="n">
        <f aca="false">IF(C869="","",IFERROR(INDEX(Listes!$B$3:$B$20,MATCH(C869,Listes!$A$3:$A$20,0)),""))</f>
        <v>-1</v>
      </c>
      <c r="J869" s="40" t="n">
        <f aca="false">IF(OR(H869="",I869=""),0,H869*I869)</f>
        <v>-10</v>
      </c>
      <c r="K869" s="38" t="s">
        <v>111</v>
      </c>
      <c r="L869" s="38" t="s">
        <v>114</v>
      </c>
      <c r="M869" s="41" t="str">
        <f aca="false">IF(D869="","",IF(E869="Référence inconnue","Référence inconnue",IF(I869="","Type inconnu",IF(AND(IFERROR(INDEX(Articles!$I$5:$I$304,MATCH(D869,Articles!$A$5:$A$304,0)),"Aucun")&lt;&gt;"Aucun",G869=""),"Lot manquant",IF(COUNTIF($N$2:$N$5000,N869)&gt;1,"Doublon ?","")))))</f>
        <v/>
      </c>
      <c r="N869" s="6" t="str">
        <f aca="false">IF(D869="","",B869&amp;"/"&amp;C869&amp;"/"&amp;D869&amp;"/"&amp;G869&amp;"/"&amp;H869&amp;"/"&amp;TEXT(A869,"0"))</f>
        <v>BS-2605-1663/Sortie/DT125//10/46163</v>
      </c>
    </row>
    <row r="870" customFormat="false" ht="15" hidden="false" customHeight="false" outlineLevel="0" collapsed="false">
      <c r="A870" s="37" t="n">
        <v>46163</v>
      </c>
      <c r="B870" s="38" t="s">
        <v>982</v>
      </c>
      <c r="C870" s="38" t="s">
        <v>113</v>
      </c>
      <c r="D870" s="38" t="s">
        <v>92</v>
      </c>
      <c r="E870" s="39" t="str">
        <f aca="false">IF(D870="","",IFERROR(INDEX(Articles!$B$5:$B$304,MATCH(D870,Articles!$A$5:$A$304,0)),"Référence inconnue"))</f>
        <v>Disque à tronçonner Ø125 mm</v>
      </c>
      <c r="F870" s="38" t="s">
        <v>111</v>
      </c>
      <c r="G870" s="38"/>
      <c r="H870" s="38" t="n">
        <v>5</v>
      </c>
      <c r="I870" s="40" t="n">
        <f aca="false">IF(C870="","",IFERROR(INDEX(Listes!$B$3:$B$20,MATCH(C870,Listes!$A$3:$A$20,0)),""))</f>
        <v>-1</v>
      </c>
      <c r="J870" s="40" t="n">
        <f aca="false">IF(OR(H870="",I870=""),0,H870*I870)</f>
        <v>-5</v>
      </c>
      <c r="K870" s="38" t="s">
        <v>111</v>
      </c>
      <c r="L870" s="38" t="s">
        <v>114</v>
      </c>
      <c r="M870" s="41" t="str">
        <f aca="false">IF(D870="","",IF(E870="Référence inconnue","Référence inconnue",IF(I870="","Type inconnu",IF(AND(IFERROR(INDEX(Articles!$I$5:$I$304,MATCH(D870,Articles!$A$5:$A$304,0)),"Aucun")&lt;&gt;"Aucun",G870=""),"Lot manquant",IF(COUNTIF($N$2:$N$5000,N870)&gt;1,"Doublon ?","")))))</f>
        <v/>
      </c>
      <c r="N870" s="6" t="str">
        <f aca="false">IF(D870="","",B870&amp;"/"&amp;C870&amp;"/"&amp;D870&amp;"/"&amp;G870&amp;"/"&amp;H870&amp;"/"&amp;TEXT(A870,"0"))</f>
        <v>BS-2605-1664/Sortie/DT125//5/46163</v>
      </c>
    </row>
    <row r="871" customFormat="false" ht="15" hidden="false" customHeight="false" outlineLevel="0" collapsed="false">
      <c r="A871" s="37" t="n">
        <v>46163</v>
      </c>
      <c r="B871" s="38" t="s">
        <v>983</v>
      </c>
      <c r="C871" s="38" t="s">
        <v>113</v>
      </c>
      <c r="D871" s="38" t="s">
        <v>95</v>
      </c>
      <c r="E871" s="39" t="str">
        <f aca="false">IF(D871="","",IFERROR(INDEX(Articles!$B$5:$B$304,MATCH(D871,Articles!$A$5:$A$304,0)),"Référence inconnue"))</f>
        <v>Gants de manutention taille 9</v>
      </c>
      <c r="F871" s="38" t="s">
        <v>93</v>
      </c>
      <c r="G871" s="38"/>
      <c r="H871" s="38" t="n">
        <v>6</v>
      </c>
      <c r="I871" s="40" t="n">
        <f aca="false">IF(C871="","",IFERROR(INDEX(Listes!$B$3:$B$20,MATCH(C871,Listes!$A$3:$A$20,0)),""))</f>
        <v>-1</v>
      </c>
      <c r="J871" s="40" t="n">
        <f aca="false">IF(OR(H871="",I871=""),0,H871*I871)</f>
        <v>-6</v>
      </c>
      <c r="K871" s="38" t="s">
        <v>93</v>
      </c>
      <c r="L871" s="38" t="s">
        <v>114</v>
      </c>
      <c r="M871" s="41" t="str">
        <f aca="false">IF(D871="","",IF(E871="Référence inconnue","Référence inconnue",IF(I871="","Type inconnu",IF(AND(IFERROR(INDEX(Articles!$I$5:$I$304,MATCH(D871,Articles!$A$5:$A$304,0)),"Aucun")&lt;&gt;"Aucun",G871=""),"Lot manquant",IF(COUNTIF($N$2:$N$5000,N871)&gt;1,"Doublon ?","")))))</f>
        <v/>
      </c>
      <c r="N871" s="6" t="str">
        <f aca="false">IF(D871="","",B871&amp;"/"&amp;C871&amp;"/"&amp;D871&amp;"/"&amp;G871&amp;"/"&amp;H871&amp;"/"&amp;TEXT(A871,"0"))</f>
        <v>BS-2605-1665/Sortie/GA09//6/46163</v>
      </c>
    </row>
    <row r="872" customFormat="false" ht="15" hidden="false" customHeight="false" outlineLevel="0" collapsed="false">
      <c r="A872" s="37" t="n">
        <v>46163</v>
      </c>
      <c r="B872" s="38" t="s">
        <v>984</v>
      </c>
      <c r="C872" s="38" t="s">
        <v>113</v>
      </c>
      <c r="D872" s="38" t="s">
        <v>96</v>
      </c>
      <c r="E872" s="39" t="str">
        <f aca="false">IF(D872="","",IFERROR(INDEX(Articles!$B$5:$B$304,MATCH(D872,Articles!$A$5:$A$304,0)),"Référence inconnue"))</f>
        <v>Film étirable 500 mm</v>
      </c>
      <c r="F872" s="38" t="s">
        <v>93</v>
      </c>
      <c r="G872" s="38"/>
      <c r="H872" s="38" t="n">
        <v>3</v>
      </c>
      <c r="I872" s="40" t="n">
        <f aca="false">IF(C872="","",IFERROR(INDEX(Listes!$B$3:$B$20,MATCH(C872,Listes!$A$3:$A$20,0)),""))</f>
        <v>-1</v>
      </c>
      <c r="J872" s="40" t="n">
        <f aca="false">IF(OR(H872="",I872=""),0,H872*I872)</f>
        <v>-3</v>
      </c>
      <c r="K872" s="38" t="s">
        <v>93</v>
      </c>
      <c r="L872" s="38" t="s">
        <v>121</v>
      </c>
      <c r="M872" s="41" t="str">
        <f aca="false">IF(D872="","",IF(E872="Référence inconnue","Référence inconnue",IF(I872="","Type inconnu",IF(AND(IFERROR(INDEX(Articles!$I$5:$I$304,MATCH(D872,Articles!$A$5:$A$304,0)),"Aucun")&lt;&gt;"Aucun",G872=""),"Lot manquant",IF(COUNTIF($N$2:$N$5000,N872)&gt;1,"Doublon ?","")))))</f>
        <v/>
      </c>
      <c r="N872" s="6" t="str">
        <f aca="false">IF(D872="","",B872&amp;"/"&amp;C872&amp;"/"&amp;D872&amp;"/"&amp;G872&amp;"/"&amp;H872&amp;"/"&amp;TEXT(A872,"0"))</f>
        <v>BS-2605-1666/Sortie/FS500//3/46163</v>
      </c>
    </row>
    <row r="873" customFormat="false" ht="15" hidden="false" customHeight="false" outlineLevel="0" collapsed="false">
      <c r="A873" s="37" t="n">
        <v>46164</v>
      </c>
      <c r="B873" s="38" t="s">
        <v>985</v>
      </c>
      <c r="C873" s="38" t="s">
        <v>140</v>
      </c>
      <c r="D873" s="38" t="s">
        <v>102</v>
      </c>
      <c r="E873" s="39" t="str">
        <f aca="false">IF(D873="","",IFERROR(INDEX(Articles!$B$5:$B$304,MATCH(D873,Articles!$A$5:$A$304,0)),"Référence inconnue"))</f>
        <v>Huile hydraulique HVLP 46 (bidon 20 L)</v>
      </c>
      <c r="F873" s="38" t="s">
        <v>93</v>
      </c>
      <c r="G873" s="38" t="s">
        <v>986</v>
      </c>
      <c r="H873" s="38" t="n">
        <v>3</v>
      </c>
      <c r="I873" s="40" t="n">
        <f aca="false">IF(C873="","",IFERROR(INDEX(Listes!$B$3:$B$20,MATCH(C873,Listes!$A$3:$A$20,0)),""))</f>
        <v>1</v>
      </c>
      <c r="J873" s="40" t="n">
        <f aca="false">IF(OR(H873="",I873=""),0,H873*I873)</f>
        <v>3</v>
      </c>
      <c r="K873" s="38" t="s">
        <v>93</v>
      </c>
      <c r="L873" s="38" t="s">
        <v>987</v>
      </c>
      <c r="M873" s="41" t="str">
        <f aca="false">IF(D873="","",IF(E873="Référence inconnue","Référence inconnue",IF(I873="","Type inconnu",IF(AND(IFERROR(INDEX(Articles!$I$5:$I$304,MATCH(D873,Articles!$A$5:$A$304,0)),"Aucun")&lt;&gt;"Aucun",G873=""),"Lot manquant",IF(COUNTIF($N$2:$N$5000,N873)&gt;1,"Doublon ?","")))))</f>
        <v/>
      </c>
      <c r="N873" s="6" t="str">
        <f aca="false">IF(D873="","",B873&amp;"/"&amp;C873&amp;"/"&amp;D873&amp;"/"&amp;G873&amp;"/"&amp;H873&amp;"/"&amp;TEXT(A873,"0"))</f>
        <v>BR-2605-061/Réception/HV46/HV-2605-13/3/46164</v>
      </c>
    </row>
    <row r="874" customFormat="false" ht="15" hidden="false" customHeight="false" outlineLevel="0" collapsed="false">
      <c r="A874" s="37" t="n">
        <v>46164</v>
      </c>
      <c r="B874" s="38" t="s">
        <v>988</v>
      </c>
      <c r="C874" s="38" t="s">
        <v>107</v>
      </c>
      <c r="D874" s="38" t="s">
        <v>92</v>
      </c>
      <c r="E874" s="39" t="str">
        <f aca="false">IF(D874="","",IFERROR(INDEX(Articles!$B$5:$B$304,MATCH(D874,Articles!$A$5:$A$304,0)),"Référence inconnue"))</f>
        <v>Disque à tronçonner Ø125 mm</v>
      </c>
      <c r="F874" s="38" t="s">
        <v>93</v>
      </c>
      <c r="G874" s="38"/>
      <c r="H874" s="38" t="n">
        <v>20</v>
      </c>
      <c r="I874" s="40" t="n">
        <f aca="false">IF(C874="","",IFERROR(INDEX(Listes!$B$3:$B$20,MATCH(C874,Listes!$A$3:$A$20,0)),""))</f>
        <v>-1</v>
      </c>
      <c r="J874" s="40" t="n">
        <f aca="false">IF(OR(H874="",I874=""),0,H874*I874)</f>
        <v>-20</v>
      </c>
      <c r="K874" s="38" t="s">
        <v>93</v>
      </c>
      <c r="L874" s="38" t="s">
        <v>108</v>
      </c>
      <c r="M874" s="41" t="str">
        <f aca="false">IF(D874="","",IF(E874="Référence inconnue","Référence inconnue",IF(I874="","Type inconnu",IF(AND(IFERROR(INDEX(Articles!$I$5:$I$304,MATCH(D874,Articles!$A$5:$A$304,0)),"Aucun")&lt;&gt;"Aucun",G874=""),"Lot manquant",IF(COUNTIF($N$2:$N$5000,N874)&gt;1,"Doublon ?","")))))</f>
        <v/>
      </c>
      <c r="N874" s="6" t="str">
        <f aca="false">IF(D874="","",B874&amp;"/"&amp;C874&amp;"/"&amp;D874&amp;"/"&amp;G874&amp;"/"&amp;H874&amp;"/"&amp;TEXT(A874,"0"))</f>
        <v>TR-2605-064/Transfert sortant/DT125//20/46164</v>
      </c>
    </row>
    <row r="875" customFormat="false" ht="15" hidden="false" customHeight="false" outlineLevel="0" collapsed="false">
      <c r="A875" s="37" t="n">
        <v>46164</v>
      </c>
      <c r="B875" s="38" t="s">
        <v>988</v>
      </c>
      <c r="C875" s="38" t="s">
        <v>110</v>
      </c>
      <c r="D875" s="38" t="s">
        <v>92</v>
      </c>
      <c r="E875" s="39" t="str">
        <f aca="false">IF(D875="","",IFERROR(INDEX(Articles!$B$5:$B$304,MATCH(D875,Articles!$A$5:$A$304,0)),"Référence inconnue"))</f>
        <v>Disque à tronçonner Ø125 mm</v>
      </c>
      <c r="F875" s="38" t="s">
        <v>111</v>
      </c>
      <c r="G875" s="38"/>
      <c r="H875" s="38" t="n">
        <v>20</v>
      </c>
      <c r="I875" s="40" t="n">
        <f aca="false">IF(C875="","",IFERROR(INDEX(Listes!$B$3:$B$20,MATCH(C875,Listes!$A$3:$A$20,0)),""))</f>
        <v>1</v>
      </c>
      <c r="J875" s="40" t="n">
        <f aca="false">IF(OR(H875="",I875=""),0,H875*I875)</f>
        <v>20</v>
      </c>
      <c r="K875" s="38" t="s">
        <v>93</v>
      </c>
      <c r="L875" s="38" t="s">
        <v>108</v>
      </c>
      <c r="M875" s="41" t="str">
        <f aca="false">IF(D875="","",IF(E875="Référence inconnue","Référence inconnue",IF(I875="","Type inconnu",IF(AND(IFERROR(INDEX(Articles!$I$5:$I$304,MATCH(D875,Articles!$A$5:$A$304,0)),"Aucun")&lt;&gt;"Aucun",G875=""),"Lot manquant",IF(COUNTIF($N$2:$N$5000,N875)&gt;1,"Doublon ?","")))))</f>
        <v/>
      </c>
      <c r="N875" s="6" t="str">
        <f aca="false">IF(D875="","",B875&amp;"/"&amp;C875&amp;"/"&amp;D875&amp;"/"&amp;G875&amp;"/"&amp;H875&amp;"/"&amp;TEXT(A875,"0"))</f>
        <v>TR-2605-064/Transfert entrant/DT125//20/46164</v>
      </c>
    </row>
    <row r="876" customFormat="false" ht="15" hidden="false" customHeight="false" outlineLevel="0" collapsed="false">
      <c r="A876" s="37" t="n">
        <v>46164</v>
      </c>
      <c r="B876" s="38" t="s">
        <v>989</v>
      </c>
      <c r="C876" s="38" t="s">
        <v>113</v>
      </c>
      <c r="D876" s="38" t="s">
        <v>92</v>
      </c>
      <c r="E876" s="39" t="str">
        <f aca="false">IF(D876="","",IFERROR(INDEX(Articles!$B$5:$B$304,MATCH(D876,Articles!$A$5:$A$304,0)),"Référence inconnue"))</f>
        <v>Disque à tronçonner Ø125 mm</v>
      </c>
      <c r="F876" s="38" t="s">
        <v>111</v>
      </c>
      <c r="G876" s="38"/>
      <c r="H876" s="38" t="n">
        <v>6</v>
      </c>
      <c r="I876" s="40" t="n">
        <f aca="false">IF(C876="","",IFERROR(INDEX(Listes!$B$3:$B$20,MATCH(C876,Listes!$A$3:$A$20,0)),""))</f>
        <v>-1</v>
      </c>
      <c r="J876" s="40" t="n">
        <f aca="false">IF(OR(H876="",I876=""),0,H876*I876)</f>
        <v>-6</v>
      </c>
      <c r="K876" s="38" t="s">
        <v>111</v>
      </c>
      <c r="L876" s="38" t="s">
        <v>114</v>
      </c>
      <c r="M876" s="41" t="str">
        <f aca="false">IF(D876="","",IF(E876="Référence inconnue","Référence inconnue",IF(I876="","Type inconnu",IF(AND(IFERROR(INDEX(Articles!$I$5:$I$304,MATCH(D876,Articles!$A$5:$A$304,0)),"Aucun")&lt;&gt;"Aucun",G876=""),"Lot manquant",IF(COUNTIF($N$2:$N$5000,N876)&gt;1,"Doublon ?","")))))</f>
        <v/>
      </c>
      <c r="N876" s="6" t="str">
        <f aca="false">IF(D876="","",B876&amp;"/"&amp;C876&amp;"/"&amp;D876&amp;"/"&amp;G876&amp;"/"&amp;H876&amp;"/"&amp;TEXT(A876,"0"))</f>
        <v>BS-2605-1667/Sortie/DT125//6/46164</v>
      </c>
    </row>
    <row r="877" customFormat="false" ht="15" hidden="false" customHeight="false" outlineLevel="0" collapsed="false">
      <c r="A877" s="37" t="n">
        <v>46164</v>
      </c>
      <c r="B877" s="38" t="s">
        <v>990</v>
      </c>
      <c r="C877" s="38" t="s">
        <v>113</v>
      </c>
      <c r="D877" s="38" t="s">
        <v>92</v>
      </c>
      <c r="E877" s="39" t="str">
        <f aca="false">IF(D877="","",IFERROR(INDEX(Articles!$B$5:$B$304,MATCH(D877,Articles!$A$5:$A$304,0)),"Référence inconnue"))</f>
        <v>Disque à tronçonner Ø125 mm</v>
      </c>
      <c r="F877" s="38" t="s">
        <v>111</v>
      </c>
      <c r="G877" s="38"/>
      <c r="H877" s="38" t="n">
        <v>5</v>
      </c>
      <c r="I877" s="40" t="n">
        <f aca="false">IF(C877="","",IFERROR(INDEX(Listes!$B$3:$B$20,MATCH(C877,Listes!$A$3:$A$20,0)),""))</f>
        <v>-1</v>
      </c>
      <c r="J877" s="40" t="n">
        <f aca="false">IF(OR(H877="",I877=""),0,H877*I877)</f>
        <v>-5</v>
      </c>
      <c r="K877" s="38" t="s">
        <v>111</v>
      </c>
      <c r="L877" s="38" t="s">
        <v>114</v>
      </c>
      <c r="M877" s="41" t="str">
        <f aca="false">IF(D877="","",IF(E877="Référence inconnue","Référence inconnue",IF(I877="","Type inconnu",IF(AND(IFERROR(INDEX(Articles!$I$5:$I$304,MATCH(D877,Articles!$A$5:$A$304,0)),"Aucun")&lt;&gt;"Aucun",G877=""),"Lot manquant",IF(COUNTIF($N$2:$N$5000,N877)&gt;1,"Doublon ?","")))))</f>
        <v/>
      </c>
      <c r="N877" s="6" t="str">
        <f aca="false">IF(D877="","",B877&amp;"/"&amp;C877&amp;"/"&amp;D877&amp;"/"&amp;G877&amp;"/"&amp;H877&amp;"/"&amp;TEXT(A877,"0"))</f>
        <v>BS-2605-1668/Sortie/DT125//5/46164</v>
      </c>
    </row>
    <row r="878" customFormat="false" ht="15" hidden="false" customHeight="false" outlineLevel="0" collapsed="false">
      <c r="A878" s="37" t="n">
        <v>46164</v>
      </c>
      <c r="B878" s="38" t="s">
        <v>991</v>
      </c>
      <c r="C878" s="38" t="s">
        <v>113</v>
      </c>
      <c r="D878" s="38" t="s">
        <v>95</v>
      </c>
      <c r="E878" s="39" t="str">
        <f aca="false">IF(D878="","",IFERROR(INDEX(Articles!$B$5:$B$304,MATCH(D878,Articles!$A$5:$A$304,0)),"Référence inconnue"))</f>
        <v>Gants de manutention taille 9</v>
      </c>
      <c r="F878" s="38" t="s">
        <v>93</v>
      </c>
      <c r="G878" s="38"/>
      <c r="H878" s="38" t="n">
        <v>2</v>
      </c>
      <c r="I878" s="40" t="n">
        <f aca="false">IF(C878="","",IFERROR(INDEX(Listes!$B$3:$B$20,MATCH(C878,Listes!$A$3:$A$20,0)),""))</f>
        <v>-1</v>
      </c>
      <c r="J878" s="40" t="n">
        <f aca="false">IF(OR(H878="",I878=""),0,H878*I878)</f>
        <v>-2</v>
      </c>
      <c r="K878" s="38" t="s">
        <v>93</v>
      </c>
      <c r="L878" s="38" t="s">
        <v>114</v>
      </c>
      <c r="M878" s="41" t="str">
        <f aca="false">IF(D878="","",IF(E878="Référence inconnue","Référence inconnue",IF(I878="","Type inconnu",IF(AND(IFERROR(INDEX(Articles!$I$5:$I$304,MATCH(D878,Articles!$A$5:$A$304,0)),"Aucun")&lt;&gt;"Aucun",G878=""),"Lot manquant",IF(COUNTIF($N$2:$N$5000,N878)&gt;1,"Doublon ?","")))))</f>
        <v/>
      </c>
      <c r="N878" s="6" t="str">
        <f aca="false">IF(D878="","",B878&amp;"/"&amp;C878&amp;"/"&amp;D878&amp;"/"&amp;G878&amp;"/"&amp;H878&amp;"/"&amp;TEXT(A878,"0"))</f>
        <v>BS-2605-1669/Sortie/GA09//2/46164</v>
      </c>
    </row>
    <row r="879" customFormat="false" ht="15" hidden="false" customHeight="false" outlineLevel="0" collapsed="false">
      <c r="A879" s="37" t="n">
        <v>46164</v>
      </c>
      <c r="B879" s="38" t="s">
        <v>992</v>
      </c>
      <c r="C879" s="38" t="s">
        <v>113</v>
      </c>
      <c r="D879" s="38" t="s">
        <v>96</v>
      </c>
      <c r="E879" s="39" t="str">
        <f aca="false">IF(D879="","",IFERROR(INDEX(Articles!$B$5:$B$304,MATCH(D879,Articles!$A$5:$A$304,0)),"Référence inconnue"))</f>
        <v>Film étirable 500 mm</v>
      </c>
      <c r="F879" s="38" t="s">
        <v>93</v>
      </c>
      <c r="G879" s="38"/>
      <c r="H879" s="38" t="n">
        <v>2</v>
      </c>
      <c r="I879" s="40" t="n">
        <f aca="false">IF(C879="","",IFERROR(INDEX(Listes!$B$3:$B$20,MATCH(C879,Listes!$A$3:$A$20,0)),""))</f>
        <v>-1</v>
      </c>
      <c r="J879" s="40" t="n">
        <f aca="false">IF(OR(H879="",I879=""),0,H879*I879)</f>
        <v>-2</v>
      </c>
      <c r="K879" s="38" t="s">
        <v>93</v>
      </c>
      <c r="L879" s="38" t="s">
        <v>121</v>
      </c>
      <c r="M879" s="41" t="str">
        <f aca="false">IF(D879="","",IF(E879="Référence inconnue","Référence inconnue",IF(I879="","Type inconnu",IF(AND(IFERROR(INDEX(Articles!$I$5:$I$304,MATCH(D879,Articles!$A$5:$A$304,0)),"Aucun")&lt;&gt;"Aucun",G879=""),"Lot manquant",IF(COUNTIF($N$2:$N$5000,N879)&gt;1,"Doublon ?","")))))</f>
        <v/>
      </c>
      <c r="N879" s="6" t="str">
        <f aca="false">IF(D879="","",B879&amp;"/"&amp;C879&amp;"/"&amp;D879&amp;"/"&amp;G879&amp;"/"&amp;H879&amp;"/"&amp;TEXT(A879,"0"))</f>
        <v>BS-2605-1670/Sortie/FS500//2/46164</v>
      </c>
    </row>
    <row r="880" customFormat="false" ht="15" hidden="false" customHeight="false" outlineLevel="0" collapsed="false">
      <c r="A880" s="37" t="n">
        <v>46164</v>
      </c>
      <c r="B880" s="38" t="s">
        <v>993</v>
      </c>
      <c r="C880" s="38" t="s">
        <v>113</v>
      </c>
      <c r="D880" s="38" t="s">
        <v>98</v>
      </c>
      <c r="E880" s="39" t="str">
        <f aca="false">IF(D880="","",IFERROR(INDEX(Articles!$B$5:$B$304,MATCH(D880,Articles!$A$5:$A$304,0)),"Référence inconnue"))</f>
        <v>Roulement 6204-2RS</v>
      </c>
      <c r="F880" s="38" t="s">
        <v>93</v>
      </c>
      <c r="G880" s="38"/>
      <c r="H880" s="38" t="n">
        <v>2</v>
      </c>
      <c r="I880" s="40" t="n">
        <f aca="false">IF(C880="","",IFERROR(INDEX(Listes!$B$3:$B$20,MATCH(C880,Listes!$A$3:$A$20,0)),""))</f>
        <v>-1</v>
      </c>
      <c r="J880" s="40" t="n">
        <f aca="false">IF(OR(H880="",I880=""),0,H880*I880)</f>
        <v>-2</v>
      </c>
      <c r="K880" s="38" t="s">
        <v>93</v>
      </c>
      <c r="L880" s="38" t="s">
        <v>124</v>
      </c>
      <c r="M880" s="41" t="str">
        <f aca="false">IF(D880="","",IF(E880="Référence inconnue","Référence inconnue",IF(I880="","Type inconnu",IF(AND(IFERROR(INDEX(Articles!$I$5:$I$304,MATCH(D880,Articles!$A$5:$A$304,0)),"Aucun")&lt;&gt;"Aucun",G880=""),"Lot manquant",IF(COUNTIF($N$2:$N$5000,N880)&gt;1,"Doublon ?","")))))</f>
        <v/>
      </c>
      <c r="N880" s="6" t="str">
        <f aca="false">IF(D880="","",B880&amp;"/"&amp;C880&amp;"/"&amp;D880&amp;"/"&amp;G880&amp;"/"&amp;H880&amp;"/"&amp;TEXT(A880,"0"))</f>
        <v>BS-2605-1671/Sortie/RL6204//2/46164</v>
      </c>
    </row>
    <row r="881" customFormat="false" ht="15" hidden="false" customHeight="false" outlineLevel="0" collapsed="false">
      <c r="A881" s="37" t="n">
        <v>46164</v>
      </c>
      <c r="B881" s="38" t="s">
        <v>994</v>
      </c>
      <c r="C881" s="38" t="s">
        <v>113</v>
      </c>
      <c r="D881" s="38" t="s">
        <v>99</v>
      </c>
      <c r="E881" s="39" t="str">
        <f aca="false">IF(D881="","",IFERROR(INDEX(Articles!$B$5:$B$304,MATCH(D881,Articles!$A$5:$A$304,0)),"Référence inconnue"))</f>
        <v>Fil MIG Ø1 mm (bobine 15 kg)</v>
      </c>
      <c r="F881" s="38" t="s">
        <v>93</v>
      </c>
      <c r="G881" s="38" t="s">
        <v>809</v>
      </c>
      <c r="H881" s="38" t="n">
        <v>1</v>
      </c>
      <c r="I881" s="40" t="n">
        <f aca="false">IF(C881="","",IFERROR(INDEX(Listes!$B$3:$B$20,MATCH(C881,Listes!$A$3:$A$20,0)),""))</f>
        <v>-1</v>
      </c>
      <c r="J881" s="40" t="n">
        <f aca="false">IF(OR(H881="",I881=""),0,H881*I881)</f>
        <v>-1</v>
      </c>
      <c r="K881" s="38" t="s">
        <v>93</v>
      </c>
      <c r="L881" s="38" t="s">
        <v>114</v>
      </c>
      <c r="M881" s="41" t="str">
        <f aca="false">IF(D881="","",IF(E881="Référence inconnue","Référence inconnue",IF(I881="","Type inconnu",IF(AND(IFERROR(INDEX(Articles!$I$5:$I$304,MATCH(D881,Articles!$A$5:$A$304,0)),"Aucun")&lt;&gt;"Aucun",G881=""),"Lot manquant",IF(COUNTIF($N$2:$N$5000,N881)&gt;1,"Doublon ?","")))))</f>
        <v/>
      </c>
      <c r="N881" s="6" t="str">
        <f aca="false">IF(D881="","",B881&amp;"/"&amp;C881&amp;"/"&amp;D881&amp;"/"&amp;G881&amp;"/"&amp;H881&amp;"/"&amp;TEXT(A881,"0"))</f>
        <v>BS-2605-1672/Sortie/FIL10/FIL-2604-05/1/46164</v>
      </c>
    </row>
    <row r="882" customFormat="false" ht="15" hidden="false" customHeight="false" outlineLevel="0" collapsed="false">
      <c r="A882" s="37" t="n">
        <v>46168</v>
      </c>
      <c r="B882" s="38" t="s">
        <v>995</v>
      </c>
      <c r="C882" s="38" t="s">
        <v>140</v>
      </c>
      <c r="D882" s="38" t="s">
        <v>105</v>
      </c>
      <c r="E882" s="39" t="str">
        <f aca="false">IF(D882="","",IFERROR(INDEX(Articles!$B$5:$B$304,MATCH(D882,Articles!$A$5:$A$304,0)),"Référence inconnue"))</f>
        <v>Élingue textile 2 t, 2 m</v>
      </c>
      <c r="F882" s="38" t="s">
        <v>93</v>
      </c>
      <c r="G882" s="38"/>
      <c r="H882" s="38" t="n">
        <v>4</v>
      </c>
      <c r="I882" s="40" t="n">
        <f aca="false">IF(C882="","",IFERROR(INDEX(Listes!$B$3:$B$20,MATCH(C882,Listes!$A$3:$A$20,0)),""))</f>
        <v>1</v>
      </c>
      <c r="J882" s="40" t="n">
        <f aca="false">IF(OR(H882="",I882=""),0,H882*I882)</f>
        <v>4</v>
      </c>
      <c r="K882" s="38" t="s">
        <v>93</v>
      </c>
      <c r="L882" s="38" t="s">
        <v>996</v>
      </c>
      <c r="M882" s="41" t="str">
        <f aca="false">IF(D882="","",IF(E882="Référence inconnue","Référence inconnue",IF(I882="","Type inconnu",IF(AND(IFERROR(INDEX(Articles!$I$5:$I$304,MATCH(D882,Articles!$A$5:$A$304,0)),"Aucun")&lt;&gt;"Aucun",G882=""),"Lot manquant",IF(COUNTIF($N$2:$N$5000,N882)&gt;1,"Doublon ?","")))))</f>
        <v/>
      </c>
      <c r="N882" s="6" t="str">
        <f aca="false">IF(D882="","",B882&amp;"/"&amp;C882&amp;"/"&amp;D882&amp;"/"&amp;G882&amp;"/"&amp;H882&amp;"/"&amp;TEXT(A882,"0"))</f>
        <v>BR-2605-062/Réception/EL2T//4/46168</v>
      </c>
    </row>
    <row r="883" customFormat="false" ht="15" hidden="false" customHeight="false" outlineLevel="0" collapsed="false">
      <c r="A883" s="37" t="n">
        <v>46168</v>
      </c>
      <c r="B883" s="38" t="s">
        <v>997</v>
      </c>
      <c r="C883" s="38" t="s">
        <v>113</v>
      </c>
      <c r="D883" s="38" t="s">
        <v>92</v>
      </c>
      <c r="E883" s="39" t="str">
        <f aca="false">IF(D883="","",IFERROR(INDEX(Articles!$B$5:$B$304,MATCH(D883,Articles!$A$5:$A$304,0)),"Référence inconnue"))</f>
        <v>Disque à tronçonner Ø125 mm</v>
      </c>
      <c r="F883" s="38" t="s">
        <v>111</v>
      </c>
      <c r="G883" s="38"/>
      <c r="H883" s="38" t="n">
        <v>5</v>
      </c>
      <c r="I883" s="40" t="n">
        <f aca="false">IF(C883="","",IFERROR(INDEX(Listes!$B$3:$B$20,MATCH(C883,Listes!$A$3:$A$20,0)),""))</f>
        <v>-1</v>
      </c>
      <c r="J883" s="40" t="n">
        <f aca="false">IF(OR(H883="",I883=""),0,H883*I883)</f>
        <v>-5</v>
      </c>
      <c r="K883" s="38" t="s">
        <v>111</v>
      </c>
      <c r="L883" s="38" t="s">
        <v>114</v>
      </c>
      <c r="M883" s="41" t="str">
        <f aca="false">IF(D883="","",IF(E883="Référence inconnue","Référence inconnue",IF(I883="","Type inconnu",IF(AND(IFERROR(INDEX(Articles!$I$5:$I$304,MATCH(D883,Articles!$A$5:$A$304,0)),"Aucun")&lt;&gt;"Aucun",G883=""),"Lot manquant",IF(COUNTIF($N$2:$N$5000,N883)&gt;1,"Doublon ?","")))))</f>
        <v/>
      </c>
      <c r="N883" s="6" t="str">
        <f aca="false">IF(D883="","",B883&amp;"/"&amp;C883&amp;"/"&amp;D883&amp;"/"&amp;G883&amp;"/"&amp;H883&amp;"/"&amp;TEXT(A883,"0"))</f>
        <v>BS-2605-1673/Sortie/DT125//5/46168</v>
      </c>
    </row>
    <row r="884" customFormat="false" ht="15" hidden="false" customHeight="false" outlineLevel="0" collapsed="false">
      <c r="A884" s="37" t="n">
        <v>46168</v>
      </c>
      <c r="B884" s="38" t="s">
        <v>998</v>
      </c>
      <c r="C884" s="38" t="s">
        <v>113</v>
      </c>
      <c r="D884" s="38" t="s">
        <v>92</v>
      </c>
      <c r="E884" s="39" t="str">
        <f aca="false">IF(D884="","",IFERROR(INDEX(Articles!$B$5:$B$304,MATCH(D884,Articles!$A$5:$A$304,0)),"Référence inconnue"))</f>
        <v>Disque à tronçonner Ø125 mm</v>
      </c>
      <c r="F884" s="38" t="s">
        <v>111</v>
      </c>
      <c r="G884" s="38"/>
      <c r="H884" s="38" t="n">
        <v>10</v>
      </c>
      <c r="I884" s="40" t="n">
        <f aca="false">IF(C884="","",IFERROR(INDEX(Listes!$B$3:$B$20,MATCH(C884,Listes!$A$3:$A$20,0)),""))</f>
        <v>-1</v>
      </c>
      <c r="J884" s="40" t="n">
        <f aca="false">IF(OR(H884="",I884=""),0,H884*I884)</f>
        <v>-10</v>
      </c>
      <c r="K884" s="38" t="s">
        <v>111</v>
      </c>
      <c r="L884" s="38" t="s">
        <v>114</v>
      </c>
      <c r="M884" s="41" t="str">
        <f aca="false">IF(D884="","",IF(E884="Référence inconnue","Référence inconnue",IF(I884="","Type inconnu",IF(AND(IFERROR(INDEX(Articles!$I$5:$I$304,MATCH(D884,Articles!$A$5:$A$304,0)),"Aucun")&lt;&gt;"Aucun",G884=""),"Lot manquant",IF(COUNTIF($N$2:$N$5000,N884)&gt;1,"Doublon ?","")))))</f>
        <v/>
      </c>
      <c r="N884" s="6" t="str">
        <f aca="false">IF(D884="","",B884&amp;"/"&amp;C884&amp;"/"&amp;D884&amp;"/"&amp;G884&amp;"/"&amp;H884&amp;"/"&amp;TEXT(A884,"0"))</f>
        <v>BS-2605-1674/Sortie/DT125//10/46168</v>
      </c>
    </row>
    <row r="885" customFormat="false" ht="15" hidden="false" customHeight="false" outlineLevel="0" collapsed="false">
      <c r="A885" s="37" t="n">
        <v>46168</v>
      </c>
      <c r="B885" s="38" t="s">
        <v>999</v>
      </c>
      <c r="C885" s="38" t="s">
        <v>113</v>
      </c>
      <c r="D885" s="38" t="s">
        <v>95</v>
      </c>
      <c r="E885" s="39" t="str">
        <f aca="false">IF(D885="","",IFERROR(INDEX(Articles!$B$5:$B$304,MATCH(D885,Articles!$A$5:$A$304,0)),"Référence inconnue"))</f>
        <v>Gants de manutention taille 9</v>
      </c>
      <c r="F885" s="38" t="s">
        <v>93</v>
      </c>
      <c r="G885" s="38"/>
      <c r="H885" s="38" t="n">
        <v>5</v>
      </c>
      <c r="I885" s="40" t="n">
        <f aca="false">IF(C885="","",IFERROR(INDEX(Listes!$B$3:$B$20,MATCH(C885,Listes!$A$3:$A$20,0)),""))</f>
        <v>-1</v>
      </c>
      <c r="J885" s="40" t="n">
        <f aca="false">IF(OR(H885="",I885=""),0,H885*I885)</f>
        <v>-5</v>
      </c>
      <c r="K885" s="38" t="s">
        <v>93</v>
      </c>
      <c r="L885" s="38" t="s">
        <v>114</v>
      </c>
      <c r="M885" s="41" t="str">
        <f aca="false">IF(D885="","",IF(E885="Référence inconnue","Référence inconnue",IF(I885="","Type inconnu",IF(AND(IFERROR(INDEX(Articles!$I$5:$I$304,MATCH(D885,Articles!$A$5:$A$304,0)),"Aucun")&lt;&gt;"Aucun",G885=""),"Lot manquant",IF(COUNTIF($N$2:$N$5000,N885)&gt;1,"Doublon ?","")))))</f>
        <v/>
      </c>
      <c r="N885" s="6" t="str">
        <f aca="false">IF(D885="","",B885&amp;"/"&amp;C885&amp;"/"&amp;D885&amp;"/"&amp;G885&amp;"/"&amp;H885&amp;"/"&amp;TEXT(A885,"0"))</f>
        <v>BS-2605-1675/Sortie/GA09//5/46168</v>
      </c>
    </row>
    <row r="886" customFormat="false" ht="15" hidden="false" customHeight="false" outlineLevel="0" collapsed="false">
      <c r="A886" s="37" t="n">
        <v>46168</v>
      </c>
      <c r="B886" s="38" t="s">
        <v>1000</v>
      </c>
      <c r="C886" s="38" t="s">
        <v>113</v>
      </c>
      <c r="D886" s="38" t="s">
        <v>96</v>
      </c>
      <c r="E886" s="39" t="str">
        <f aca="false">IF(D886="","",IFERROR(INDEX(Articles!$B$5:$B$304,MATCH(D886,Articles!$A$5:$A$304,0)),"Référence inconnue"))</f>
        <v>Film étirable 500 mm</v>
      </c>
      <c r="F886" s="38" t="s">
        <v>93</v>
      </c>
      <c r="G886" s="38"/>
      <c r="H886" s="38" t="n">
        <v>4</v>
      </c>
      <c r="I886" s="40" t="n">
        <f aca="false">IF(C886="","",IFERROR(INDEX(Listes!$B$3:$B$20,MATCH(C886,Listes!$A$3:$A$20,0)),""))</f>
        <v>-1</v>
      </c>
      <c r="J886" s="40" t="n">
        <f aca="false">IF(OR(H886="",I886=""),0,H886*I886)</f>
        <v>-4</v>
      </c>
      <c r="K886" s="38" t="s">
        <v>93</v>
      </c>
      <c r="L886" s="38" t="s">
        <v>121</v>
      </c>
      <c r="M886" s="41" t="str">
        <f aca="false">IF(D886="","",IF(E886="Référence inconnue","Référence inconnue",IF(I886="","Type inconnu",IF(AND(IFERROR(INDEX(Articles!$I$5:$I$304,MATCH(D886,Articles!$A$5:$A$304,0)),"Aucun")&lt;&gt;"Aucun",G886=""),"Lot manquant",IF(COUNTIF($N$2:$N$5000,N886)&gt;1,"Doublon ?","")))))</f>
        <v/>
      </c>
      <c r="N886" s="6" t="str">
        <f aca="false">IF(D886="","",B886&amp;"/"&amp;C886&amp;"/"&amp;D886&amp;"/"&amp;G886&amp;"/"&amp;H886&amp;"/"&amp;TEXT(A886,"0"))</f>
        <v>BS-2605-1676/Sortie/FS500//4/46168</v>
      </c>
    </row>
    <row r="887" customFormat="false" ht="15" hidden="false" customHeight="false" outlineLevel="0" collapsed="false">
      <c r="A887" s="37" t="n">
        <v>46168</v>
      </c>
      <c r="B887" s="38" t="s">
        <v>1001</v>
      </c>
      <c r="C887" s="38" t="s">
        <v>113</v>
      </c>
      <c r="D887" s="38" t="s">
        <v>97</v>
      </c>
      <c r="E887" s="39" t="str">
        <f aca="false">IF(D887="","",IFERROR(INDEX(Articles!$B$5:$B$304,MATCH(D887,Articles!$A$5:$A$304,0)),"Référence inconnue"))</f>
        <v>Vis H M8x30 (boîte de 100)</v>
      </c>
      <c r="F887" s="38" t="s">
        <v>93</v>
      </c>
      <c r="G887" s="38"/>
      <c r="H887" s="38" t="n">
        <v>2</v>
      </c>
      <c r="I887" s="40" t="n">
        <f aca="false">IF(C887="","",IFERROR(INDEX(Listes!$B$3:$B$20,MATCH(C887,Listes!$A$3:$A$20,0)),""))</f>
        <v>-1</v>
      </c>
      <c r="J887" s="40" t="n">
        <f aca="false">IF(OR(H887="",I887=""),0,H887*I887)</f>
        <v>-2</v>
      </c>
      <c r="K887" s="38" t="s">
        <v>93</v>
      </c>
      <c r="L887" s="38" t="s">
        <v>114</v>
      </c>
      <c r="M887" s="41" t="str">
        <f aca="false">IF(D887="","",IF(E887="Référence inconnue","Référence inconnue",IF(I887="","Type inconnu",IF(AND(IFERROR(INDEX(Articles!$I$5:$I$304,MATCH(D887,Articles!$A$5:$A$304,0)),"Aucun")&lt;&gt;"Aucun",G887=""),"Lot manquant",IF(COUNTIF($N$2:$N$5000,N887)&gt;1,"Doublon ?","")))))</f>
        <v/>
      </c>
      <c r="N887" s="6" t="str">
        <f aca="false">IF(D887="","",B887&amp;"/"&amp;C887&amp;"/"&amp;D887&amp;"/"&amp;G887&amp;"/"&amp;H887&amp;"/"&amp;TEXT(A887,"0"))</f>
        <v>BS-2605-1677/Sortie/BO830//2/46168</v>
      </c>
    </row>
    <row r="888" customFormat="false" ht="15" hidden="false" customHeight="false" outlineLevel="0" collapsed="false">
      <c r="A888" s="37" t="n">
        <v>46168</v>
      </c>
      <c r="B888" s="38" t="s">
        <v>1002</v>
      </c>
      <c r="C888" s="38" t="s">
        <v>113</v>
      </c>
      <c r="D888" s="38" t="s">
        <v>102</v>
      </c>
      <c r="E888" s="39" t="str">
        <f aca="false">IF(D888="","",IFERROR(INDEX(Articles!$B$5:$B$304,MATCH(D888,Articles!$A$5:$A$304,0)),"Référence inconnue"))</f>
        <v>Huile hydraulique HVLP 46 (bidon 20 L)</v>
      </c>
      <c r="F888" s="38" t="s">
        <v>93</v>
      </c>
      <c r="G888" s="38" t="s">
        <v>917</v>
      </c>
      <c r="H888" s="38" t="n">
        <v>1</v>
      </c>
      <c r="I888" s="40" t="n">
        <f aca="false">IF(C888="","",IFERROR(INDEX(Listes!$B$3:$B$20,MATCH(C888,Listes!$A$3:$A$20,0)),""))</f>
        <v>-1</v>
      </c>
      <c r="J888" s="40" t="n">
        <f aca="false">IF(OR(H888="",I888=""),0,H888*I888)</f>
        <v>-1</v>
      </c>
      <c r="K888" s="38" t="s">
        <v>93</v>
      </c>
      <c r="L888" s="38" t="s">
        <v>124</v>
      </c>
      <c r="M888" s="41" t="str">
        <f aca="false">IF(D888="","",IF(E888="Référence inconnue","Référence inconnue",IF(I888="","Type inconnu",IF(AND(IFERROR(INDEX(Articles!$I$5:$I$304,MATCH(D888,Articles!$A$5:$A$304,0)),"Aucun")&lt;&gt;"Aucun",G888=""),"Lot manquant",IF(COUNTIF($N$2:$N$5000,N888)&gt;1,"Doublon ?","")))))</f>
        <v/>
      </c>
      <c r="N888" s="6" t="str">
        <f aca="false">IF(D888="","",B888&amp;"/"&amp;C888&amp;"/"&amp;D888&amp;"/"&amp;G888&amp;"/"&amp;H888&amp;"/"&amp;TEXT(A888,"0"))</f>
        <v>BS-2605-1678/Sortie/HV46/HV-2605-12/1/46168</v>
      </c>
    </row>
    <row r="889" customFormat="false" ht="15" hidden="false" customHeight="false" outlineLevel="0" collapsed="false">
      <c r="A889" s="37" t="n">
        <v>46168</v>
      </c>
      <c r="B889" s="38" t="s">
        <v>1002</v>
      </c>
      <c r="C889" s="38" t="s">
        <v>113</v>
      </c>
      <c r="D889" s="38" t="s">
        <v>102</v>
      </c>
      <c r="E889" s="39" t="str">
        <f aca="false">IF(D889="","",IFERROR(INDEX(Articles!$B$5:$B$304,MATCH(D889,Articles!$A$5:$A$304,0)),"Référence inconnue"))</f>
        <v>Huile hydraulique HVLP 46 (bidon 20 L)</v>
      </c>
      <c r="F889" s="38" t="s">
        <v>93</v>
      </c>
      <c r="G889" s="38" t="s">
        <v>986</v>
      </c>
      <c r="H889" s="38" t="n">
        <v>1</v>
      </c>
      <c r="I889" s="40" t="n">
        <f aca="false">IF(C889="","",IFERROR(INDEX(Listes!$B$3:$B$20,MATCH(C889,Listes!$A$3:$A$20,0)),""))</f>
        <v>-1</v>
      </c>
      <c r="J889" s="40" t="n">
        <f aca="false">IF(OR(H889="",I889=""),0,H889*I889)</f>
        <v>-1</v>
      </c>
      <c r="K889" s="38" t="s">
        <v>93</v>
      </c>
      <c r="L889" s="38" t="s">
        <v>124</v>
      </c>
      <c r="M889" s="41" t="str">
        <f aca="false">IF(D889="","",IF(E889="Référence inconnue","Référence inconnue",IF(I889="","Type inconnu",IF(AND(IFERROR(INDEX(Articles!$I$5:$I$304,MATCH(D889,Articles!$A$5:$A$304,0)),"Aucun")&lt;&gt;"Aucun",G889=""),"Lot manquant",IF(COUNTIF($N$2:$N$5000,N889)&gt;1,"Doublon ?","")))))</f>
        <v/>
      </c>
      <c r="N889" s="6" t="str">
        <f aca="false">IF(D889="","",B889&amp;"/"&amp;C889&amp;"/"&amp;D889&amp;"/"&amp;G889&amp;"/"&amp;H889&amp;"/"&amp;TEXT(A889,"0"))</f>
        <v>BS-2605-1678/Sortie/HV46/HV-2605-13/1/46168</v>
      </c>
    </row>
    <row r="890" customFormat="false" ht="15" hidden="false" customHeight="false" outlineLevel="0" collapsed="false">
      <c r="A890" s="37" t="n">
        <v>46169</v>
      </c>
      <c r="B890" s="38" t="s">
        <v>1003</v>
      </c>
      <c r="C890" s="38" t="s">
        <v>140</v>
      </c>
      <c r="D890" s="38" t="s">
        <v>102</v>
      </c>
      <c r="E890" s="39" t="str">
        <f aca="false">IF(D890="","",IFERROR(INDEX(Articles!$B$5:$B$304,MATCH(D890,Articles!$A$5:$A$304,0)),"Référence inconnue"))</f>
        <v>Huile hydraulique HVLP 46 (bidon 20 L)</v>
      </c>
      <c r="F890" s="38" t="s">
        <v>93</v>
      </c>
      <c r="G890" s="38" t="s">
        <v>1004</v>
      </c>
      <c r="H890" s="38" t="n">
        <v>3</v>
      </c>
      <c r="I890" s="40" t="n">
        <f aca="false">IF(C890="","",IFERROR(INDEX(Listes!$B$3:$B$20,MATCH(C890,Listes!$A$3:$A$20,0)),""))</f>
        <v>1</v>
      </c>
      <c r="J890" s="40" t="n">
        <f aca="false">IF(OR(H890="",I890=""),0,H890*I890)</f>
        <v>3</v>
      </c>
      <c r="K890" s="38" t="s">
        <v>93</v>
      </c>
      <c r="L890" s="38" t="s">
        <v>1005</v>
      </c>
      <c r="M890" s="41" t="str">
        <f aca="false">IF(D890="","",IF(E890="Référence inconnue","Référence inconnue",IF(I890="","Type inconnu",IF(AND(IFERROR(INDEX(Articles!$I$5:$I$304,MATCH(D890,Articles!$A$5:$A$304,0)),"Aucun")&lt;&gt;"Aucun",G890=""),"Lot manquant",IF(COUNTIF($N$2:$N$5000,N890)&gt;1,"Doublon ?","")))))</f>
        <v/>
      </c>
      <c r="N890" s="6" t="str">
        <f aca="false">IF(D890="","",B890&amp;"/"&amp;C890&amp;"/"&amp;D890&amp;"/"&amp;G890&amp;"/"&amp;H890&amp;"/"&amp;TEXT(A890,"0"))</f>
        <v>BR-2605-063/Réception/HV46/HV-2605-14/3/46169</v>
      </c>
    </row>
    <row r="891" customFormat="false" ht="15" hidden="false" customHeight="false" outlineLevel="0" collapsed="false">
      <c r="A891" s="37" t="n">
        <v>46169</v>
      </c>
      <c r="B891" s="38" t="s">
        <v>1006</v>
      </c>
      <c r="C891" s="38" t="s">
        <v>107</v>
      </c>
      <c r="D891" s="38" t="s">
        <v>92</v>
      </c>
      <c r="E891" s="39" t="str">
        <f aca="false">IF(D891="","",IFERROR(INDEX(Articles!$B$5:$B$304,MATCH(D891,Articles!$A$5:$A$304,0)),"Référence inconnue"))</f>
        <v>Disque à tronçonner Ø125 mm</v>
      </c>
      <c r="F891" s="38" t="s">
        <v>93</v>
      </c>
      <c r="G891" s="38"/>
      <c r="H891" s="38" t="n">
        <v>20</v>
      </c>
      <c r="I891" s="40" t="n">
        <f aca="false">IF(C891="","",IFERROR(INDEX(Listes!$B$3:$B$20,MATCH(C891,Listes!$A$3:$A$20,0)),""))</f>
        <v>-1</v>
      </c>
      <c r="J891" s="40" t="n">
        <f aca="false">IF(OR(H891="",I891=""),0,H891*I891)</f>
        <v>-20</v>
      </c>
      <c r="K891" s="38" t="s">
        <v>93</v>
      </c>
      <c r="L891" s="38" t="s">
        <v>108</v>
      </c>
      <c r="M891" s="41" t="str">
        <f aca="false">IF(D891="","",IF(E891="Référence inconnue","Référence inconnue",IF(I891="","Type inconnu",IF(AND(IFERROR(INDEX(Articles!$I$5:$I$304,MATCH(D891,Articles!$A$5:$A$304,0)),"Aucun")&lt;&gt;"Aucun",G891=""),"Lot manquant",IF(COUNTIF($N$2:$N$5000,N891)&gt;1,"Doublon ?","")))))</f>
        <v/>
      </c>
      <c r="N891" s="6" t="str">
        <f aca="false">IF(D891="","",B891&amp;"/"&amp;C891&amp;"/"&amp;D891&amp;"/"&amp;G891&amp;"/"&amp;H891&amp;"/"&amp;TEXT(A891,"0"))</f>
        <v>TR-2605-065/Transfert sortant/DT125//20/46169</v>
      </c>
    </row>
    <row r="892" customFormat="false" ht="15" hidden="false" customHeight="false" outlineLevel="0" collapsed="false">
      <c r="A892" s="37" t="n">
        <v>46169</v>
      </c>
      <c r="B892" s="38" t="s">
        <v>1006</v>
      </c>
      <c r="C892" s="38" t="s">
        <v>110</v>
      </c>
      <c r="D892" s="38" t="s">
        <v>92</v>
      </c>
      <c r="E892" s="39" t="str">
        <f aca="false">IF(D892="","",IFERROR(INDEX(Articles!$B$5:$B$304,MATCH(D892,Articles!$A$5:$A$304,0)),"Référence inconnue"))</f>
        <v>Disque à tronçonner Ø125 mm</v>
      </c>
      <c r="F892" s="38" t="s">
        <v>111</v>
      </c>
      <c r="G892" s="38"/>
      <c r="H892" s="38" t="n">
        <v>20</v>
      </c>
      <c r="I892" s="40" t="n">
        <f aca="false">IF(C892="","",IFERROR(INDEX(Listes!$B$3:$B$20,MATCH(C892,Listes!$A$3:$A$20,0)),""))</f>
        <v>1</v>
      </c>
      <c r="J892" s="40" t="n">
        <f aca="false">IF(OR(H892="",I892=""),0,H892*I892)</f>
        <v>20</v>
      </c>
      <c r="K892" s="38" t="s">
        <v>93</v>
      </c>
      <c r="L892" s="38" t="s">
        <v>108</v>
      </c>
      <c r="M892" s="41" t="str">
        <f aca="false">IF(D892="","",IF(E892="Référence inconnue","Référence inconnue",IF(I892="","Type inconnu",IF(AND(IFERROR(INDEX(Articles!$I$5:$I$304,MATCH(D892,Articles!$A$5:$A$304,0)),"Aucun")&lt;&gt;"Aucun",G892=""),"Lot manquant",IF(COUNTIF($N$2:$N$5000,N892)&gt;1,"Doublon ?","")))))</f>
        <v/>
      </c>
      <c r="N892" s="6" t="str">
        <f aca="false">IF(D892="","",B892&amp;"/"&amp;C892&amp;"/"&amp;D892&amp;"/"&amp;G892&amp;"/"&amp;H892&amp;"/"&amp;TEXT(A892,"0"))</f>
        <v>TR-2605-065/Transfert entrant/DT125//20/46169</v>
      </c>
    </row>
    <row r="893" customFormat="false" ht="15" hidden="false" customHeight="false" outlineLevel="0" collapsed="false">
      <c r="A893" s="37" t="n">
        <v>46169</v>
      </c>
      <c r="B893" s="38" t="s">
        <v>1007</v>
      </c>
      <c r="C893" s="38" t="s">
        <v>113</v>
      </c>
      <c r="D893" s="38" t="s">
        <v>92</v>
      </c>
      <c r="E893" s="39" t="str">
        <f aca="false">IF(D893="","",IFERROR(INDEX(Articles!$B$5:$B$304,MATCH(D893,Articles!$A$5:$A$304,0)),"Référence inconnue"))</f>
        <v>Disque à tronçonner Ø125 mm</v>
      </c>
      <c r="F893" s="38" t="s">
        <v>111</v>
      </c>
      <c r="G893" s="38"/>
      <c r="H893" s="38" t="n">
        <v>2</v>
      </c>
      <c r="I893" s="40" t="n">
        <f aca="false">IF(C893="","",IFERROR(INDEX(Listes!$B$3:$B$20,MATCH(C893,Listes!$A$3:$A$20,0)),""))</f>
        <v>-1</v>
      </c>
      <c r="J893" s="40" t="n">
        <f aca="false">IF(OR(H893="",I893=""),0,H893*I893)</f>
        <v>-2</v>
      </c>
      <c r="K893" s="38" t="s">
        <v>111</v>
      </c>
      <c r="L893" s="38" t="s">
        <v>114</v>
      </c>
      <c r="M893" s="41" t="str">
        <f aca="false">IF(D893="","",IF(E893="Référence inconnue","Référence inconnue",IF(I893="","Type inconnu",IF(AND(IFERROR(INDEX(Articles!$I$5:$I$304,MATCH(D893,Articles!$A$5:$A$304,0)),"Aucun")&lt;&gt;"Aucun",G893=""),"Lot manquant",IF(COUNTIF($N$2:$N$5000,N893)&gt;1,"Doublon ?","")))))</f>
        <v/>
      </c>
      <c r="N893" s="6" t="str">
        <f aca="false">IF(D893="","",B893&amp;"/"&amp;C893&amp;"/"&amp;D893&amp;"/"&amp;G893&amp;"/"&amp;H893&amp;"/"&amp;TEXT(A893,"0"))</f>
        <v>BS-2605-1679/Sortie/DT125//2/46169</v>
      </c>
    </row>
    <row r="894" customFormat="false" ht="15" hidden="false" customHeight="false" outlineLevel="0" collapsed="false">
      <c r="A894" s="37" t="n">
        <v>46169</v>
      </c>
      <c r="B894" s="38" t="s">
        <v>1008</v>
      </c>
      <c r="C894" s="38" t="s">
        <v>113</v>
      </c>
      <c r="D894" s="38" t="s">
        <v>92</v>
      </c>
      <c r="E894" s="39" t="str">
        <f aca="false">IF(D894="","",IFERROR(INDEX(Articles!$B$5:$B$304,MATCH(D894,Articles!$A$5:$A$304,0)),"Référence inconnue"))</f>
        <v>Disque à tronçonner Ø125 mm</v>
      </c>
      <c r="F894" s="38" t="s">
        <v>111</v>
      </c>
      <c r="G894" s="38"/>
      <c r="H894" s="38" t="n">
        <v>3</v>
      </c>
      <c r="I894" s="40" t="n">
        <f aca="false">IF(C894="","",IFERROR(INDEX(Listes!$B$3:$B$20,MATCH(C894,Listes!$A$3:$A$20,0)),""))</f>
        <v>-1</v>
      </c>
      <c r="J894" s="40" t="n">
        <f aca="false">IF(OR(H894="",I894=""),0,H894*I894)</f>
        <v>-3</v>
      </c>
      <c r="K894" s="38" t="s">
        <v>111</v>
      </c>
      <c r="L894" s="38" t="s">
        <v>114</v>
      </c>
      <c r="M894" s="41" t="str">
        <f aca="false">IF(D894="","",IF(E894="Référence inconnue","Référence inconnue",IF(I894="","Type inconnu",IF(AND(IFERROR(INDEX(Articles!$I$5:$I$304,MATCH(D894,Articles!$A$5:$A$304,0)),"Aucun")&lt;&gt;"Aucun",G894=""),"Lot manquant",IF(COUNTIF($N$2:$N$5000,N894)&gt;1,"Doublon ?","")))))</f>
        <v/>
      </c>
      <c r="N894" s="6" t="str">
        <f aca="false">IF(D894="","",B894&amp;"/"&amp;C894&amp;"/"&amp;D894&amp;"/"&amp;G894&amp;"/"&amp;H894&amp;"/"&amp;TEXT(A894,"0"))</f>
        <v>BS-2605-1680/Sortie/DT125//3/46169</v>
      </c>
    </row>
    <row r="895" customFormat="false" ht="15" hidden="false" customHeight="false" outlineLevel="0" collapsed="false">
      <c r="A895" s="37" t="n">
        <v>46169</v>
      </c>
      <c r="B895" s="38" t="s">
        <v>1009</v>
      </c>
      <c r="C895" s="38" t="s">
        <v>113</v>
      </c>
      <c r="D895" s="38" t="s">
        <v>92</v>
      </c>
      <c r="E895" s="39" t="str">
        <f aca="false">IF(D895="","",IFERROR(INDEX(Articles!$B$5:$B$304,MATCH(D895,Articles!$A$5:$A$304,0)),"Référence inconnue"))</f>
        <v>Disque à tronçonner Ø125 mm</v>
      </c>
      <c r="F895" s="38" t="s">
        <v>111</v>
      </c>
      <c r="G895" s="38"/>
      <c r="H895" s="38" t="n">
        <v>4</v>
      </c>
      <c r="I895" s="40" t="n">
        <f aca="false">IF(C895="","",IFERROR(INDEX(Listes!$B$3:$B$20,MATCH(C895,Listes!$A$3:$A$20,0)),""))</f>
        <v>-1</v>
      </c>
      <c r="J895" s="40" t="n">
        <f aca="false">IF(OR(H895="",I895=""),0,H895*I895)</f>
        <v>-4</v>
      </c>
      <c r="K895" s="38" t="s">
        <v>111</v>
      </c>
      <c r="L895" s="38" t="s">
        <v>114</v>
      </c>
      <c r="M895" s="41" t="str">
        <f aca="false">IF(D895="","",IF(E895="Référence inconnue","Référence inconnue",IF(I895="","Type inconnu",IF(AND(IFERROR(INDEX(Articles!$I$5:$I$304,MATCH(D895,Articles!$A$5:$A$304,0)),"Aucun")&lt;&gt;"Aucun",G895=""),"Lot manquant",IF(COUNTIF($N$2:$N$5000,N895)&gt;1,"Doublon ?","")))))</f>
        <v/>
      </c>
      <c r="N895" s="6" t="str">
        <f aca="false">IF(D895="","",B895&amp;"/"&amp;C895&amp;"/"&amp;D895&amp;"/"&amp;G895&amp;"/"&amp;H895&amp;"/"&amp;TEXT(A895,"0"))</f>
        <v>BS-2605-1681/Sortie/DT125//4/46169</v>
      </c>
    </row>
    <row r="896" customFormat="false" ht="15" hidden="false" customHeight="false" outlineLevel="0" collapsed="false">
      <c r="A896" s="37" t="n">
        <v>46169</v>
      </c>
      <c r="B896" s="38" t="s">
        <v>1010</v>
      </c>
      <c r="C896" s="38" t="s">
        <v>113</v>
      </c>
      <c r="D896" s="38" t="s">
        <v>95</v>
      </c>
      <c r="E896" s="39" t="str">
        <f aca="false">IF(D896="","",IFERROR(INDEX(Articles!$B$5:$B$304,MATCH(D896,Articles!$A$5:$A$304,0)),"Référence inconnue"))</f>
        <v>Gants de manutention taille 9</v>
      </c>
      <c r="F896" s="38" t="s">
        <v>93</v>
      </c>
      <c r="G896" s="38"/>
      <c r="H896" s="38" t="n">
        <v>4</v>
      </c>
      <c r="I896" s="40" t="n">
        <f aca="false">IF(C896="","",IFERROR(INDEX(Listes!$B$3:$B$20,MATCH(C896,Listes!$A$3:$A$20,0)),""))</f>
        <v>-1</v>
      </c>
      <c r="J896" s="40" t="n">
        <f aca="false">IF(OR(H896="",I896=""),0,H896*I896)</f>
        <v>-4</v>
      </c>
      <c r="K896" s="38" t="s">
        <v>93</v>
      </c>
      <c r="L896" s="38" t="s">
        <v>114</v>
      </c>
      <c r="M896" s="41" t="str">
        <f aca="false">IF(D896="","",IF(E896="Référence inconnue","Référence inconnue",IF(I896="","Type inconnu",IF(AND(IFERROR(INDEX(Articles!$I$5:$I$304,MATCH(D896,Articles!$A$5:$A$304,0)),"Aucun")&lt;&gt;"Aucun",G896=""),"Lot manquant",IF(COUNTIF($N$2:$N$5000,N896)&gt;1,"Doublon ?","")))))</f>
        <v/>
      </c>
      <c r="N896" s="6" t="str">
        <f aca="false">IF(D896="","",B896&amp;"/"&amp;C896&amp;"/"&amp;D896&amp;"/"&amp;G896&amp;"/"&amp;H896&amp;"/"&amp;TEXT(A896,"0"))</f>
        <v>BS-2605-1682/Sortie/GA09//4/46169</v>
      </c>
    </row>
    <row r="897" customFormat="false" ht="15" hidden="false" customHeight="false" outlineLevel="0" collapsed="false">
      <c r="A897" s="37" t="n">
        <v>46169</v>
      </c>
      <c r="B897" s="38" t="s">
        <v>1011</v>
      </c>
      <c r="C897" s="38" t="s">
        <v>113</v>
      </c>
      <c r="D897" s="38" t="s">
        <v>96</v>
      </c>
      <c r="E897" s="39" t="str">
        <f aca="false">IF(D897="","",IFERROR(INDEX(Articles!$B$5:$B$304,MATCH(D897,Articles!$A$5:$A$304,0)),"Référence inconnue"))</f>
        <v>Film étirable 500 mm</v>
      </c>
      <c r="F897" s="38" t="s">
        <v>93</v>
      </c>
      <c r="G897" s="38"/>
      <c r="H897" s="38" t="n">
        <v>6</v>
      </c>
      <c r="I897" s="40" t="n">
        <f aca="false">IF(C897="","",IFERROR(INDEX(Listes!$B$3:$B$20,MATCH(C897,Listes!$A$3:$A$20,0)),""))</f>
        <v>-1</v>
      </c>
      <c r="J897" s="40" t="n">
        <f aca="false">IF(OR(H897="",I897=""),0,H897*I897)</f>
        <v>-6</v>
      </c>
      <c r="K897" s="38" t="s">
        <v>93</v>
      </c>
      <c r="L897" s="38" t="s">
        <v>121</v>
      </c>
      <c r="M897" s="41" t="str">
        <f aca="false">IF(D897="","",IF(E897="Référence inconnue","Référence inconnue",IF(I897="","Type inconnu",IF(AND(IFERROR(INDEX(Articles!$I$5:$I$304,MATCH(D897,Articles!$A$5:$A$304,0)),"Aucun")&lt;&gt;"Aucun",G897=""),"Lot manquant",IF(COUNTIF($N$2:$N$5000,N897)&gt;1,"Doublon ?","")))))</f>
        <v/>
      </c>
      <c r="N897" s="6" t="str">
        <f aca="false">IF(D897="","",B897&amp;"/"&amp;C897&amp;"/"&amp;D897&amp;"/"&amp;G897&amp;"/"&amp;H897&amp;"/"&amp;TEXT(A897,"0"))</f>
        <v>BS-2605-1683/Sortie/FS500//6/46169</v>
      </c>
    </row>
    <row r="898" customFormat="false" ht="15" hidden="false" customHeight="false" outlineLevel="0" collapsed="false">
      <c r="A898" s="37" t="n">
        <v>46169</v>
      </c>
      <c r="B898" s="38" t="s">
        <v>1012</v>
      </c>
      <c r="C898" s="38" t="s">
        <v>113</v>
      </c>
      <c r="D898" s="38" t="s">
        <v>97</v>
      </c>
      <c r="E898" s="39" t="str">
        <f aca="false">IF(D898="","",IFERROR(INDEX(Articles!$B$5:$B$304,MATCH(D898,Articles!$A$5:$A$304,0)),"Référence inconnue"))</f>
        <v>Vis H M8x30 (boîte de 100)</v>
      </c>
      <c r="F898" s="38" t="s">
        <v>93</v>
      </c>
      <c r="G898" s="38"/>
      <c r="H898" s="38" t="n">
        <v>1</v>
      </c>
      <c r="I898" s="40" t="n">
        <f aca="false">IF(C898="","",IFERROR(INDEX(Listes!$B$3:$B$20,MATCH(C898,Listes!$A$3:$A$20,0)),""))</f>
        <v>-1</v>
      </c>
      <c r="J898" s="40" t="n">
        <f aca="false">IF(OR(H898="",I898=""),0,H898*I898)</f>
        <v>-1</v>
      </c>
      <c r="K898" s="38" t="s">
        <v>93</v>
      </c>
      <c r="L898" s="38" t="s">
        <v>114</v>
      </c>
      <c r="M898" s="41" t="str">
        <f aca="false">IF(D898="","",IF(E898="Référence inconnue","Référence inconnue",IF(I898="","Type inconnu",IF(AND(IFERROR(INDEX(Articles!$I$5:$I$304,MATCH(D898,Articles!$A$5:$A$304,0)),"Aucun")&lt;&gt;"Aucun",G898=""),"Lot manquant",IF(COUNTIF($N$2:$N$5000,N898)&gt;1,"Doublon ?","")))))</f>
        <v/>
      </c>
      <c r="N898" s="6" t="str">
        <f aca="false">IF(D898="","",B898&amp;"/"&amp;C898&amp;"/"&amp;D898&amp;"/"&amp;G898&amp;"/"&amp;H898&amp;"/"&amp;TEXT(A898,"0"))</f>
        <v>BS-2605-1684/Sortie/BO830//1/46169</v>
      </c>
    </row>
    <row r="899" customFormat="false" ht="15" hidden="false" customHeight="false" outlineLevel="0" collapsed="false">
      <c r="A899" s="37" t="n">
        <v>46169</v>
      </c>
      <c r="B899" s="38" t="s">
        <v>1013</v>
      </c>
      <c r="C899" s="38" t="s">
        <v>113</v>
      </c>
      <c r="D899" s="38" t="s">
        <v>99</v>
      </c>
      <c r="E899" s="39" t="str">
        <f aca="false">IF(D899="","",IFERROR(INDEX(Articles!$B$5:$B$304,MATCH(D899,Articles!$A$5:$A$304,0)),"Référence inconnue"))</f>
        <v>Fil MIG Ø1 mm (bobine 15 kg)</v>
      </c>
      <c r="F899" s="38" t="s">
        <v>93</v>
      </c>
      <c r="G899" s="38" t="s">
        <v>809</v>
      </c>
      <c r="H899" s="38" t="n">
        <v>1</v>
      </c>
      <c r="I899" s="40" t="n">
        <f aca="false">IF(C899="","",IFERROR(INDEX(Listes!$B$3:$B$20,MATCH(C899,Listes!$A$3:$A$20,0)),""))</f>
        <v>-1</v>
      </c>
      <c r="J899" s="40" t="n">
        <f aca="false">IF(OR(H899="",I899=""),0,H899*I899)</f>
        <v>-1</v>
      </c>
      <c r="K899" s="38" t="s">
        <v>93</v>
      </c>
      <c r="L899" s="38" t="s">
        <v>114</v>
      </c>
      <c r="M899" s="41" t="str">
        <f aca="false">IF(D899="","",IF(E899="Référence inconnue","Référence inconnue",IF(I899="","Type inconnu",IF(AND(IFERROR(INDEX(Articles!$I$5:$I$304,MATCH(D899,Articles!$A$5:$A$304,0)),"Aucun")&lt;&gt;"Aucun",G899=""),"Lot manquant",IF(COUNTIF($N$2:$N$5000,N899)&gt;1,"Doublon ?","")))))</f>
        <v/>
      </c>
      <c r="N899" s="6" t="str">
        <f aca="false">IF(D899="","",B899&amp;"/"&amp;C899&amp;"/"&amp;D899&amp;"/"&amp;G899&amp;"/"&amp;H899&amp;"/"&amp;TEXT(A899,"0"))</f>
        <v>BS-2605-1685/Sortie/FIL10/FIL-2604-05/1/46169</v>
      </c>
    </row>
    <row r="900" customFormat="false" ht="15" hidden="false" customHeight="false" outlineLevel="0" collapsed="false">
      <c r="A900" s="37" t="n">
        <v>46169</v>
      </c>
      <c r="B900" s="38" t="s">
        <v>1013</v>
      </c>
      <c r="C900" s="38" t="s">
        <v>113</v>
      </c>
      <c r="D900" s="38" t="s">
        <v>99</v>
      </c>
      <c r="E900" s="39" t="str">
        <f aca="false">IF(D900="","",IFERROR(INDEX(Articles!$B$5:$B$304,MATCH(D900,Articles!$A$5:$A$304,0)),"Référence inconnue"))</f>
        <v>Fil MIG Ø1 mm (bobine 15 kg)</v>
      </c>
      <c r="F900" s="38" t="s">
        <v>93</v>
      </c>
      <c r="G900" s="38" t="s">
        <v>963</v>
      </c>
      <c r="H900" s="38" t="n">
        <v>2</v>
      </c>
      <c r="I900" s="40" t="n">
        <f aca="false">IF(C900="","",IFERROR(INDEX(Listes!$B$3:$B$20,MATCH(C900,Listes!$A$3:$A$20,0)),""))</f>
        <v>-1</v>
      </c>
      <c r="J900" s="40" t="n">
        <f aca="false">IF(OR(H900="",I900=""),0,H900*I900)</f>
        <v>-2</v>
      </c>
      <c r="K900" s="38" t="s">
        <v>93</v>
      </c>
      <c r="L900" s="38" t="s">
        <v>114</v>
      </c>
      <c r="M900" s="41" t="str">
        <f aca="false">IF(D900="","",IF(E900="Référence inconnue","Référence inconnue",IF(I900="","Type inconnu",IF(AND(IFERROR(INDEX(Articles!$I$5:$I$304,MATCH(D900,Articles!$A$5:$A$304,0)),"Aucun")&lt;&gt;"Aucun",G900=""),"Lot manquant",IF(COUNTIF($N$2:$N$5000,N900)&gt;1,"Doublon ?","")))))</f>
        <v/>
      </c>
      <c r="N900" s="6" t="str">
        <f aca="false">IF(D900="","",B900&amp;"/"&amp;C900&amp;"/"&amp;D900&amp;"/"&amp;G900&amp;"/"&amp;H900&amp;"/"&amp;TEXT(A900,"0"))</f>
        <v>BS-2605-1685/Sortie/FIL10/FIL-2605-06/2/46169</v>
      </c>
    </row>
    <row r="901" customFormat="false" ht="15" hidden="false" customHeight="false" outlineLevel="0" collapsed="false">
      <c r="A901" s="37" t="n">
        <v>46169</v>
      </c>
      <c r="B901" s="38" t="s">
        <v>1014</v>
      </c>
      <c r="C901" s="38" t="s">
        <v>113</v>
      </c>
      <c r="D901" s="38" t="s">
        <v>105</v>
      </c>
      <c r="E901" s="39" t="str">
        <f aca="false">IF(D901="","",IFERROR(INDEX(Articles!$B$5:$B$304,MATCH(D901,Articles!$A$5:$A$304,0)),"Référence inconnue"))</f>
        <v>Élingue textile 2 t, 2 m</v>
      </c>
      <c r="F901" s="38" t="s">
        <v>93</v>
      </c>
      <c r="G901" s="38"/>
      <c r="H901" s="38" t="n">
        <v>1</v>
      </c>
      <c r="I901" s="40" t="n">
        <f aca="false">IF(C901="","",IFERROR(INDEX(Listes!$B$3:$B$20,MATCH(C901,Listes!$A$3:$A$20,0)),""))</f>
        <v>-1</v>
      </c>
      <c r="J901" s="40" t="n">
        <f aca="false">IF(OR(H901="",I901=""),0,H901*I901)</f>
        <v>-1</v>
      </c>
      <c r="K901" s="38" t="s">
        <v>93</v>
      </c>
      <c r="L901" s="38" t="s">
        <v>124</v>
      </c>
      <c r="M901" s="41" t="str">
        <f aca="false">IF(D901="","",IF(E901="Référence inconnue","Référence inconnue",IF(I901="","Type inconnu",IF(AND(IFERROR(INDEX(Articles!$I$5:$I$304,MATCH(D901,Articles!$A$5:$A$304,0)),"Aucun")&lt;&gt;"Aucun",G901=""),"Lot manquant",IF(COUNTIF($N$2:$N$5000,N901)&gt;1,"Doublon ?","")))))</f>
        <v/>
      </c>
      <c r="N901" s="6" t="str">
        <f aca="false">IF(D901="","",B901&amp;"/"&amp;C901&amp;"/"&amp;D901&amp;"/"&amp;G901&amp;"/"&amp;H901&amp;"/"&amp;TEXT(A901,"0"))</f>
        <v>BS-2605-1686/Sortie/EL2T//1/46169</v>
      </c>
    </row>
    <row r="902" customFormat="false" ht="15" hidden="false" customHeight="false" outlineLevel="0" collapsed="false">
      <c r="A902" s="37" t="n">
        <v>46170</v>
      </c>
      <c r="B902" s="38" t="s">
        <v>1015</v>
      </c>
      <c r="C902" s="38" t="s">
        <v>107</v>
      </c>
      <c r="D902" s="38" t="s">
        <v>92</v>
      </c>
      <c r="E902" s="39" t="str">
        <f aca="false">IF(D902="","",IFERROR(INDEX(Articles!$B$5:$B$304,MATCH(D902,Articles!$A$5:$A$304,0)),"Référence inconnue"))</f>
        <v>Disque à tronçonner Ø125 mm</v>
      </c>
      <c r="F902" s="38" t="s">
        <v>93</v>
      </c>
      <c r="G902" s="38"/>
      <c r="H902" s="38" t="n">
        <v>20</v>
      </c>
      <c r="I902" s="40" t="n">
        <f aca="false">IF(C902="","",IFERROR(INDEX(Listes!$B$3:$B$20,MATCH(C902,Listes!$A$3:$A$20,0)),""))</f>
        <v>-1</v>
      </c>
      <c r="J902" s="40" t="n">
        <f aca="false">IF(OR(H902="",I902=""),0,H902*I902)</f>
        <v>-20</v>
      </c>
      <c r="K902" s="38" t="s">
        <v>93</v>
      </c>
      <c r="L902" s="38" t="s">
        <v>108</v>
      </c>
      <c r="M902" s="41" t="str">
        <f aca="false">IF(D902="","",IF(E902="Référence inconnue","Référence inconnue",IF(I902="","Type inconnu",IF(AND(IFERROR(INDEX(Articles!$I$5:$I$304,MATCH(D902,Articles!$A$5:$A$304,0)),"Aucun")&lt;&gt;"Aucun",G902=""),"Lot manquant",IF(COUNTIF($N$2:$N$5000,N902)&gt;1,"Doublon ?","")))))</f>
        <v/>
      </c>
      <c r="N902" s="6" t="str">
        <f aca="false">IF(D902="","",B902&amp;"/"&amp;C902&amp;"/"&amp;D902&amp;"/"&amp;G902&amp;"/"&amp;H902&amp;"/"&amp;TEXT(A902,"0"))</f>
        <v>TR-2605-066/Transfert sortant/DT125//20/46170</v>
      </c>
    </row>
    <row r="903" customFormat="false" ht="15" hidden="false" customHeight="false" outlineLevel="0" collapsed="false">
      <c r="A903" s="37" t="n">
        <v>46170</v>
      </c>
      <c r="B903" s="38" t="s">
        <v>1015</v>
      </c>
      <c r="C903" s="38" t="s">
        <v>110</v>
      </c>
      <c r="D903" s="38" t="s">
        <v>92</v>
      </c>
      <c r="E903" s="39" t="str">
        <f aca="false">IF(D903="","",IFERROR(INDEX(Articles!$B$5:$B$304,MATCH(D903,Articles!$A$5:$A$304,0)),"Référence inconnue"))</f>
        <v>Disque à tronçonner Ø125 mm</v>
      </c>
      <c r="F903" s="38" t="s">
        <v>111</v>
      </c>
      <c r="G903" s="38"/>
      <c r="H903" s="38" t="n">
        <v>20</v>
      </c>
      <c r="I903" s="40" t="n">
        <f aca="false">IF(C903="","",IFERROR(INDEX(Listes!$B$3:$B$20,MATCH(C903,Listes!$A$3:$A$20,0)),""))</f>
        <v>1</v>
      </c>
      <c r="J903" s="40" t="n">
        <f aca="false">IF(OR(H903="",I903=""),0,H903*I903)</f>
        <v>20</v>
      </c>
      <c r="K903" s="38" t="s">
        <v>93</v>
      </c>
      <c r="L903" s="38" t="s">
        <v>108</v>
      </c>
      <c r="M903" s="41" t="str">
        <f aca="false">IF(D903="","",IF(E903="Référence inconnue","Référence inconnue",IF(I903="","Type inconnu",IF(AND(IFERROR(INDEX(Articles!$I$5:$I$304,MATCH(D903,Articles!$A$5:$A$304,0)),"Aucun")&lt;&gt;"Aucun",G903=""),"Lot manquant",IF(COUNTIF($N$2:$N$5000,N903)&gt;1,"Doublon ?","")))))</f>
        <v/>
      </c>
      <c r="N903" s="6" t="str">
        <f aca="false">IF(D903="","",B903&amp;"/"&amp;C903&amp;"/"&amp;D903&amp;"/"&amp;G903&amp;"/"&amp;H903&amp;"/"&amp;TEXT(A903,"0"))</f>
        <v>TR-2605-066/Transfert entrant/DT125//20/46170</v>
      </c>
    </row>
    <row r="904" customFormat="false" ht="15" hidden="false" customHeight="false" outlineLevel="0" collapsed="false">
      <c r="A904" s="37" t="n">
        <v>46170</v>
      </c>
      <c r="B904" s="38" t="s">
        <v>1016</v>
      </c>
      <c r="C904" s="38" t="s">
        <v>113</v>
      </c>
      <c r="D904" s="38" t="s">
        <v>92</v>
      </c>
      <c r="E904" s="39" t="str">
        <f aca="false">IF(D904="","",IFERROR(INDEX(Articles!$B$5:$B$304,MATCH(D904,Articles!$A$5:$A$304,0)),"Référence inconnue"))</f>
        <v>Disque à tronçonner Ø125 mm</v>
      </c>
      <c r="F904" s="38" t="s">
        <v>111</v>
      </c>
      <c r="G904" s="38"/>
      <c r="H904" s="38" t="n">
        <v>6</v>
      </c>
      <c r="I904" s="40" t="n">
        <f aca="false">IF(C904="","",IFERROR(INDEX(Listes!$B$3:$B$20,MATCH(C904,Listes!$A$3:$A$20,0)),""))</f>
        <v>-1</v>
      </c>
      <c r="J904" s="40" t="n">
        <f aca="false">IF(OR(H904="",I904=""),0,H904*I904)</f>
        <v>-6</v>
      </c>
      <c r="K904" s="38" t="s">
        <v>111</v>
      </c>
      <c r="L904" s="38" t="s">
        <v>114</v>
      </c>
      <c r="M904" s="41" t="str">
        <f aca="false">IF(D904="","",IF(E904="Référence inconnue","Référence inconnue",IF(I904="","Type inconnu",IF(AND(IFERROR(INDEX(Articles!$I$5:$I$304,MATCH(D904,Articles!$A$5:$A$304,0)),"Aucun")&lt;&gt;"Aucun",G904=""),"Lot manquant",IF(COUNTIF($N$2:$N$5000,N904)&gt;1,"Doublon ?","")))))</f>
        <v/>
      </c>
      <c r="N904" s="6" t="str">
        <f aca="false">IF(D904="","",B904&amp;"/"&amp;C904&amp;"/"&amp;D904&amp;"/"&amp;G904&amp;"/"&amp;H904&amp;"/"&amp;TEXT(A904,"0"))</f>
        <v>BS-2605-1687/Sortie/DT125//6/46170</v>
      </c>
    </row>
    <row r="905" customFormat="false" ht="15" hidden="false" customHeight="false" outlineLevel="0" collapsed="false">
      <c r="A905" s="37" t="n">
        <v>46170</v>
      </c>
      <c r="B905" s="38" t="s">
        <v>1017</v>
      </c>
      <c r="C905" s="38" t="s">
        <v>113</v>
      </c>
      <c r="D905" s="38" t="s">
        <v>95</v>
      </c>
      <c r="E905" s="39" t="str">
        <f aca="false">IF(D905="","",IFERROR(INDEX(Articles!$B$5:$B$304,MATCH(D905,Articles!$A$5:$A$304,0)),"Référence inconnue"))</f>
        <v>Gants de manutention taille 9</v>
      </c>
      <c r="F905" s="38" t="s">
        <v>93</v>
      </c>
      <c r="G905" s="38"/>
      <c r="H905" s="38" t="n">
        <v>9</v>
      </c>
      <c r="I905" s="40" t="n">
        <f aca="false">IF(C905="","",IFERROR(INDEX(Listes!$B$3:$B$20,MATCH(C905,Listes!$A$3:$A$20,0)),""))</f>
        <v>-1</v>
      </c>
      <c r="J905" s="40" t="n">
        <f aca="false">IF(OR(H905="",I905=""),0,H905*I905)</f>
        <v>-9</v>
      </c>
      <c r="K905" s="38" t="s">
        <v>93</v>
      </c>
      <c r="L905" s="38" t="s">
        <v>114</v>
      </c>
      <c r="M905" s="41" t="str">
        <f aca="false">IF(D905="","",IF(E905="Référence inconnue","Référence inconnue",IF(I905="","Type inconnu",IF(AND(IFERROR(INDEX(Articles!$I$5:$I$304,MATCH(D905,Articles!$A$5:$A$304,0)),"Aucun")&lt;&gt;"Aucun",G905=""),"Lot manquant",IF(COUNTIF($N$2:$N$5000,N905)&gt;1,"Doublon ?","")))))</f>
        <v/>
      </c>
      <c r="N905" s="6" t="str">
        <f aca="false">IF(D905="","",B905&amp;"/"&amp;C905&amp;"/"&amp;D905&amp;"/"&amp;G905&amp;"/"&amp;H905&amp;"/"&amp;TEXT(A905,"0"))</f>
        <v>BS-2605-1688/Sortie/GA09//9/46170</v>
      </c>
    </row>
    <row r="906" customFormat="false" ht="15" hidden="false" customHeight="false" outlineLevel="0" collapsed="false">
      <c r="A906" s="37" t="n">
        <v>46170</v>
      </c>
      <c r="B906" s="38" t="s">
        <v>1018</v>
      </c>
      <c r="C906" s="38" t="s">
        <v>113</v>
      </c>
      <c r="D906" s="38" t="s">
        <v>96</v>
      </c>
      <c r="E906" s="39" t="str">
        <f aca="false">IF(D906="","",IFERROR(INDEX(Articles!$B$5:$B$304,MATCH(D906,Articles!$A$5:$A$304,0)),"Référence inconnue"))</f>
        <v>Film étirable 500 mm</v>
      </c>
      <c r="F906" s="38" t="s">
        <v>93</v>
      </c>
      <c r="G906" s="38"/>
      <c r="H906" s="38" t="n">
        <v>1</v>
      </c>
      <c r="I906" s="40" t="n">
        <f aca="false">IF(C906="","",IFERROR(INDEX(Listes!$B$3:$B$20,MATCH(C906,Listes!$A$3:$A$20,0)),""))</f>
        <v>-1</v>
      </c>
      <c r="J906" s="40" t="n">
        <f aca="false">IF(OR(H906="",I906=""),0,H906*I906)</f>
        <v>-1</v>
      </c>
      <c r="K906" s="38" t="s">
        <v>93</v>
      </c>
      <c r="L906" s="38" t="s">
        <v>121</v>
      </c>
      <c r="M906" s="41" t="str">
        <f aca="false">IF(D906="","",IF(E906="Référence inconnue","Référence inconnue",IF(I906="","Type inconnu",IF(AND(IFERROR(INDEX(Articles!$I$5:$I$304,MATCH(D906,Articles!$A$5:$A$304,0)),"Aucun")&lt;&gt;"Aucun",G906=""),"Lot manquant",IF(COUNTIF($N$2:$N$5000,N906)&gt;1,"Doublon ?","")))))</f>
        <v/>
      </c>
      <c r="N906" s="6" t="str">
        <f aca="false">IF(D906="","",B906&amp;"/"&amp;C906&amp;"/"&amp;D906&amp;"/"&amp;G906&amp;"/"&amp;H906&amp;"/"&amp;TEXT(A906,"0"))</f>
        <v>BS-2605-1689/Sortie/FS500//1/46170</v>
      </c>
    </row>
    <row r="907" customFormat="false" ht="15" hidden="false" customHeight="false" outlineLevel="0" collapsed="false">
      <c r="A907" s="37" t="n">
        <v>46170</v>
      </c>
      <c r="B907" s="38" t="s">
        <v>1019</v>
      </c>
      <c r="C907" s="38" t="s">
        <v>113</v>
      </c>
      <c r="D907" s="38" t="s">
        <v>97</v>
      </c>
      <c r="E907" s="39" t="str">
        <f aca="false">IF(D907="","",IFERROR(INDEX(Articles!$B$5:$B$304,MATCH(D907,Articles!$A$5:$A$304,0)),"Référence inconnue"))</f>
        <v>Vis H M8x30 (boîte de 100)</v>
      </c>
      <c r="F907" s="38" t="s">
        <v>93</v>
      </c>
      <c r="G907" s="38"/>
      <c r="H907" s="38" t="n">
        <v>2</v>
      </c>
      <c r="I907" s="40" t="n">
        <f aca="false">IF(C907="","",IFERROR(INDEX(Listes!$B$3:$B$20,MATCH(C907,Listes!$A$3:$A$20,0)),""))</f>
        <v>-1</v>
      </c>
      <c r="J907" s="40" t="n">
        <f aca="false">IF(OR(H907="",I907=""),0,H907*I907)</f>
        <v>-2</v>
      </c>
      <c r="K907" s="38" t="s">
        <v>93</v>
      </c>
      <c r="L907" s="38" t="s">
        <v>114</v>
      </c>
      <c r="M907" s="41" t="str">
        <f aca="false">IF(D907="","",IF(E907="Référence inconnue","Référence inconnue",IF(I907="","Type inconnu",IF(AND(IFERROR(INDEX(Articles!$I$5:$I$304,MATCH(D907,Articles!$A$5:$A$304,0)),"Aucun")&lt;&gt;"Aucun",G907=""),"Lot manquant",IF(COUNTIF($N$2:$N$5000,N907)&gt;1,"Doublon ?","")))))</f>
        <v/>
      </c>
      <c r="N907" s="6" t="str">
        <f aca="false">IF(D907="","",B907&amp;"/"&amp;C907&amp;"/"&amp;D907&amp;"/"&amp;G907&amp;"/"&amp;H907&amp;"/"&amp;TEXT(A907,"0"))</f>
        <v>BS-2605-1690/Sortie/BO830//2/46170</v>
      </c>
    </row>
    <row r="908" customFormat="false" ht="15" hidden="false" customHeight="false" outlineLevel="0" collapsed="false">
      <c r="A908" s="37" t="n">
        <v>46170</v>
      </c>
      <c r="B908" s="38" t="s">
        <v>1020</v>
      </c>
      <c r="C908" s="38" t="s">
        <v>113</v>
      </c>
      <c r="D908" s="38" t="s">
        <v>99</v>
      </c>
      <c r="E908" s="39" t="str">
        <f aca="false">IF(D908="","",IFERROR(INDEX(Articles!$B$5:$B$304,MATCH(D908,Articles!$A$5:$A$304,0)),"Référence inconnue"))</f>
        <v>Fil MIG Ø1 mm (bobine 15 kg)</v>
      </c>
      <c r="F908" s="38" t="s">
        <v>93</v>
      </c>
      <c r="G908" s="38" t="s">
        <v>963</v>
      </c>
      <c r="H908" s="38" t="n">
        <v>3</v>
      </c>
      <c r="I908" s="40" t="n">
        <f aca="false">IF(C908="","",IFERROR(INDEX(Listes!$B$3:$B$20,MATCH(C908,Listes!$A$3:$A$20,0)),""))</f>
        <v>-1</v>
      </c>
      <c r="J908" s="40" t="n">
        <f aca="false">IF(OR(H908="",I908=""),0,H908*I908)</f>
        <v>-3</v>
      </c>
      <c r="K908" s="38" t="s">
        <v>93</v>
      </c>
      <c r="L908" s="38" t="s">
        <v>114</v>
      </c>
      <c r="M908" s="41" t="str">
        <f aca="false">IF(D908="","",IF(E908="Référence inconnue","Référence inconnue",IF(I908="","Type inconnu",IF(AND(IFERROR(INDEX(Articles!$I$5:$I$304,MATCH(D908,Articles!$A$5:$A$304,0)),"Aucun")&lt;&gt;"Aucun",G908=""),"Lot manquant",IF(COUNTIF($N$2:$N$5000,N908)&gt;1,"Doublon ?","")))))</f>
        <v/>
      </c>
      <c r="N908" s="6" t="str">
        <f aca="false">IF(D908="","",B908&amp;"/"&amp;C908&amp;"/"&amp;D908&amp;"/"&amp;G908&amp;"/"&amp;H908&amp;"/"&amp;TEXT(A908,"0"))</f>
        <v>BS-2605-1691/Sortie/FIL10/FIL-2605-06/3/46170</v>
      </c>
    </row>
    <row r="909" customFormat="false" ht="15" hidden="false" customHeight="false" outlineLevel="0" collapsed="false">
      <c r="A909" s="37" t="n">
        <v>46171</v>
      </c>
      <c r="B909" s="38" t="s">
        <v>1021</v>
      </c>
      <c r="C909" s="38" t="s">
        <v>113</v>
      </c>
      <c r="D909" s="38" t="s">
        <v>92</v>
      </c>
      <c r="E909" s="39" t="str">
        <f aca="false">IF(D909="","",IFERROR(INDEX(Articles!$B$5:$B$304,MATCH(D909,Articles!$A$5:$A$304,0)),"Référence inconnue"))</f>
        <v>Disque à tronçonner Ø125 mm</v>
      </c>
      <c r="F909" s="38" t="s">
        <v>111</v>
      </c>
      <c r="G909" s="38"/>
      <c r="H909" s="38" t="n">
        <v>10</v>
      </c>
      <c r="I909" s="40" t="n">
        <f aca="false">IF(C909="","",IFERROR(INDEX(Listes!$B$3:$B$20,MATCH(C909,Listes!$A$3:$A$20,0)),""))</f>
        <v>-1</v>
      </c>
      <c r="J909" s="40" t="n">
        <f aca="false">IF(OR(H909="",I909=""),0,H909*I909)</f>
        <v>-10</v>
      </c>
      <c r="K909" s="38" t="s">
        <v>111</v>
      </c>
      <c r="L909" s="38" t="s">
        <v>114</v>
      </c>
      <c r="M909" s="41" t="str">
        <f aca="false">IF(D909="","",IF(E909="Référence inconnue","Référence inconnue",IF(I909="","Type inconnu",IF(AND(IFERROR(INDEX(Articles!$I$5:$I$304,MATCH(D909,Articles!$A$5:$A$304,0)),"Aucun")&lt;&gt;"Aucun",G909=""),"Lot manquant",IF(COUNTIF($N$2:$N$5000,N909)&gt;1,"Doublon ?","")))))</f>
        <v/>
      </c>
      <c r="N909" s="6" t="str">
        <f aca="false">IF(D909="","",B909&amp;"/"&amp;C909&amp;"/"&amp;D909&amp;"/"&amp;G909&amp;"/"&amp;H909&amp;"/"&amp;TEXT(A909,"0"))</f>
        <v>BS-2605-1692/Sortie/DT125//10/46171</v>
      </c>
    </row>
    <row r="910" customFormat="false" ht="15" hidden="false" customHeight="false" outlineLevel="0" collapsed="false">
      <c r="A910" s="37" t="n">
        <v>46171</v>
      </c>
      <c r="B910" s="38" t="s">
        <v>1022</v>
      </c>
      <c r="C910" s="38" t="s">
        <v>113</v>
      </c>
      <c r="D910" s="38" t="s">
        <v>92</v>
      </c>
      <c r="E910" s="39" t="str">
        <f aca="false">IF(D910="","",IFERROR(INDEX(Articles!$B$5:$B$304,MATCH(D910,Articles!$A$5:$A$304,0)),"Référence inconnue"))</f>
        <v>Disque à tronçonner Ø125 mm</v>
      </c>
      <c r="F910" s="38" t="s">
        <v>111</v>
      </c>
      <c r="G910" s="38"/>
      <c r="H910" s="38" t="n">
        <v>2</v>
      </c>
      <c r="I910" s="40" t="n">
        <f aca="false">IF(C910="","",IFERROR(INDEX(Listes!$B$3:$B$20,MATCH(C910,Listes!$A$3:$A$20,0)),""))</f>
        <v>-1</v>
      </c>
      <c r="J910" s="40" t="n">
        <f aca="false">IF(OR(H910="",I910=""),0,H910*I910)</f>
        <v>-2</v>
      </c>
      <c r="K910" s="38" t="s">
        <v>111</v>
      </c>
      <c r="L910" s="38" t="s">
        <v>114</v>
      </c>
      <c r="M910" s="41" t="str">
        <f aca="false">IF(D910="","",IF(E910="Référence inconnue","Référence inconnue",IF(I910="","Type inconnu",IF(AND(IFERROR(INDEX(Articles!$I$5:$I$304,MATCH(D910,Articles!$A$5:$A$304,0)),"Aucun")&lt;&gt;"Aucun",G910=""),"Lot manquant",IF(COUNTIF($N$2:$N$5000,N910)&gt;1,"Doublon ?","")))))</f>
        <v/>
      </c>
      <c r="N910" s="6" t="str">
        <f aca="false">IF(D910="","",B910&amp;"/"&amp;C910&amp;"/"&amp;D910&amp;"/"&amp;G910&amp;"/"&amp;H910&amp;"/"&amp;TEXT(A910,"0"))</f>
        <v>BS-2605-1693/Sortie/DT125//2/46171</v>
      </c>
    </row>
    <row r="911" customFormat="false" ht="15" hidden="false" customHeight="false" outlineLevel="0" collapsed="false">
      <c r="A911" s="37" t="n">
        <v>46171</v>
      </c>
      <c r="B911" s="38" t="s">
        <v>1023</v>
      </c>
      <c r="C911" s="38" t="s">
        <v>113</v>
      </c>
      <c r="D911" s="38" t="s">
        <v>95</v>
      </c>
      <c r="E911" s="39" t="str">
        <f aca="false">IF(D911="","",IFERROR(INDEX(Articles!$B$5:$B$304,MATCH(D911,Articles!$A$5:$A$304,0)),"Référence inconnue"))</f>
        <v>Gants de manutention taille 9</v>
      </c>
      <c r="F911" s="38" t="s">
        <v>93</v>
      </c>
      <c r="G911" s="38"/>
      <c r="H911" s="38" t="n">
        <v>5</v>
      </c>
      <c r="I911" s="40" t="n">
        <f aca="false">IF(C911="","",IFERROR(INDEX(Listes!$B$3:$B$20,MATCH(C911,Listes!$A$3:$A$20,0)),""))</f>
        <v>-1</v>
      </c>
      <c r="J911" s="40" t="n">
        <f aca="false">IF(OR(H911="",I911=""),0,H911*I911)</f>
        <v>-5</v>
      </c>
      <c r="K911" s="38" t="s">
        <v>93</v>
      </c>
      <c r="L911" s="38" t="s">
        <v>114</v>
      </c>
      <c r="M911" s="41" t="str">
        <f aca="false">IF(D911="","",IF(E911="Référence inconnue","Référence inconnue",IF(I911="","Type inconnu",IF(AND(IFERROR(INDEX(Articles!$I$5:$I$304,MATCH(D911,Articles!$A$5:$A$304,0)),"Aucun")&lt;&gt;"Aucun",G911=""),"Lot manquant",IF(COUNTIF($N$2:$N$5000,N911)&gt;1,"Doublon ?","")))))</f>
        <v/>
      </c>
      <c r="N911" s="6" t="str">
        <f aca="false">IF(D911="","",B911&amp;"/"&amp;C911&amp;"/"&amp;D911&amp;"/"&amp;G911&amp;"/"&amp;H911&amp;"/"&amp;TEXT(A911,"0"))</f>
        <v>BS-2605-1694/Sortie/GA09//5/46171</v>
      </c>
    </row>
    <row r="912" customFormat="false" ht="15" hidden="false" customHeight="false" outlineLevel="0" collapsed="false">
      <c r="A912" s="37" t="n">
        <v>46171</v>
      </c>
      <c r="B912" s="38" t="s">
        <v>1024</v>
      </c>
      <c r="C912" s="38" t="s">
        <v>113</v>
      </c>
      <c r="D912" s="38" t="s">
        <v>96</v>
      </c>
      <c r="E912" s="39" t="str">
        <f aca="false">IF(D912="","",IFERROR(INDEX(Articles!$B$5:$B$304,MATCH(D912,Articles!$A$5:$A$304,0)),"Référence inconnue"))</f>
        <v>Film étirable 500 mm</v>
      </c>
      <c r="F912" s="38" t="s">
        <v>93</v>
      </c>
      <c r="G912" s="38"/>
      <c r="H912" s="38" t="n">
        <v>4</v>
      </c>
      <c r="I912" s="40" t="n">
        <f aca="false">IF(C912="","",IFERROR(INDEX(Listes!$B$3:$B$20,MATCH(C912,Listes!$A$3:$A$20,0)),""))</f>
        <v>-1</v>
      </c>
      <c r="J912" s="40" t="n">
        <f aca="false">IF(OR(H912="",I912=""),0,H912*I912)</f>
        <v>-4</v>
      </c>
      <c r="K912" s="38" t="s">
        <v>93</v>
      </c>
      <c r="L912" s="38" t="s">
        <v>121</v>
      </c>
      <c r="M912" s="41" t="str">
        <f aca="false">IF(D912="","",IF(E912="Référence inconnue","Référence inconnue",IF(I912="","Type inconnu",IF(AND(IFERROR(INDEX(Articles!$I$5:$I$304,MATCH(D912,Articles!$A$5:$A$304,0)),"Aucun")&lt;&gt;"Aucun",G912=""),"Lot manquant",IF(COUNTIF($N$2:$N$5000,N912)&gt;1,"Doublon ?","")))))</f>
        <v/>
      </c>
      <c r="N912" s="6" t="str">
        <f aca="false">IF(D912="","",B912&amp;"/"&amp;C912&amp;"/"&amp;D912&amp;"/"&amp;G912&amp;"/"&amp;H912&amp;"/"&amp;TEXT(A912,"0"))</f>
        <v>BS-2605-1695/Sortie/FS500//4/46171</v>
      </c>
    </row>
    <row r="913" customFormat="false" ht="15" hidden="false" customHeight="false" outlineLevel="0" collapsed="false">
      <c r="A913" s="37" t="n">
        <v>46174</v>
      </c>
      <c r="B913" s="38" t="s">
        <v>1025</v>
      </c>
      <c r="C913" s="38" t="s">
        <v>107</v>
      </c>
      <c r="D913" s="38" t="s">
        <v>92</v>
      </c>
      <c r="E913" s="39" t="str">
        <f aca="false">IF(D913="","",IFERROR(INDEX(Articles!$B$5:$B$304,MATCH(D913,Articles!$A$5:$A$304,0)),"Référence inconnue"))</f>
        <v>Disque à tronçonner Ø125 mm</v>
      </c>
      <c r="F913" s="38" t="s">
        <v>93</v>
      </c>
      <c r="G913" s="38"/>
      <c r="H913" s="38" t="n">
        <v>20</v>
      </c>
      <c r="I913" s="40" t="n">
        <f aca="false">IF(C913="","",IFERROR(INDEX(Listes!$B$3:$B$20,MATCH(C913,Listes!$A$3:$A$20,0)),""))</f>
        <v>-1</v>
      </c>
      <c r="J913" s="40" t="n">
        <f aca="false">IF(OR(H913="",I913=""),0,H913*I913)</f>
        <v>-20</v>
      </c>
      <c r="K913" s="38" t="s">
        <v>93</v>
      </c>
      <c r="L913" s="38" t="s">
        <v>108</v>
      </c>
      <c r="M913" s="41" t="str">
        <f aca="false">IF(D913="","",IF(E913="Référence inconnue","Référence inconnue",IF(I913="","Type inconnu",IF(AND(IFERROR(INDEX(Articles!$I$5:$I$304,MATCH(D913,Articles!$A$5:$A$304,0)),"Aucun")&lt;&gt;"Aucun",G913=""),"Lot manquant",IF(COUNTIF($N$2:$N$5000,N913)&gt;1,"Doublon ?","")))))</f>
        <v/>
      </c>
      <c r="N913" s="6" t="str">
        <f aca="false">IF(D913="","",B913&amp;"/"&amp;C913&amp;"/"&amp;D913&amp;"/"&amp;G913&amp;"/"&amp;H913&amp;"/"&amp;TEXT(A913,"0"))</f>
        <v>TR-2606-067/Transfert sortant/DT125//20/46174</v>
      </c>
    </row>
    <row r="914" customFormat="false" ht="15" hidden="false" customHeight="false" outlineLevel="0" collapsed="false">
      <c r="A914" s="37" t="n">
        <v>46174</v>
      </c>
      <c r="B914" s="38" t="s">
        <v>1025</v>
      </c>
      <c r="C914" s="38" t="s">
        <v>110</v>
      </c>
      <c r="D914" s="38" t="s">
        <v>92</v>
      </c>
      <c r="E914" s="39" t="str">
        <f aca="false">IF(D914="","",IFERROR(INDEX(Articles!$B$5:$B$304,MATCH(D914,Articles!$A$5:$A$304,0)),"Référence inconnue"))</f>
        <v>Disque à tronçonner Ø125 mm</v>
      </c>
      <c r="F914" s="38" t="s">
        <v>111</v>
      </c>
      <c r="G914" s="38"/>
      <c r="H914" s="38" t="n">
        <v>20</v>
      </c>
      <c r="I914" s="40" t="n">
        <f aca="false">IF(C914="","",IFERROR(INDEX(Listes!$B$3:$B$20,MATCH(C914,Listes!$A$3:$A$20,0)),""))</f>
        <v>1</v>
      </c>
      <c r="J914" s="40" t="n">
        <f aca="false">IF(OR(H914="",I914=""),0,H914*I914)</f>
        <v>20</v>
      </c>
      <c r="K914" s="38" t="s">
        <v>93</v>
      </c>
      <c r="L914" s="38" t="s">
        <v>108</v>
      </c>
      <c r="M914" s="41" t="str">
        <f aca="false">IF(D914="","",IF(E914="Référence inconnue","Référence inconnue",IF(I914="","Type inconnu",IF(AND(IFERROR(INDEX(Articles!$I$5:$I$304,MATCH(D914,Articles!$A$5:$A$304,0)),"Aucun")&lt;&gt;"Aucun",G914=""),"Lot manquant",IF(COUNTIF($N$2:$N$5000,N914)&gt;1,"Doublon ?","")))))</f>
        <v/>
      </c>
      <c r="N914" s="6" t="str">
        <f aca="false">IF(D914="","",B914&amp;"/"&amp;C914&amp;"/"&amp;D914&amp;"/"&amp;G914&amp;"/"&amp;H914&amp;"/"&amp;TEXT(A914,"0"))</f>
        <v>TR-2606-067/Transfert entrant/DT125//20/46174</v>
      </c>
    </row>
    <row r="915" customFormat="false" ht="15" hidden="false" customHeight="false" outlineLevel="0" collapsed="false">
      <c r="A915" s="37" t="n">
        <v>46174</v>
      </c>
      <c r="B915" s="38" t="s">
        <v>1026</v>
      </c>
      <c r="C915" s="38" t="s">
        <v>113</v>
      </c>
      <c r="D915" s="38" t="s">
        <v>92</v>
      </c>
      <c r="E915" s="39" t="str">
        <f aca="false">IF(D915="","",IFERROR(INDEX(Articles!$B$5:$B$304,MATCH(D915,Articles!$A$5:$A$304,0)),"Référence inconnue"))</f>
        <v>Disque à tronçonner Ø125 mm</v>
      </c>
      <c r="F915" s="38" t="s">
        <v>111</v>
      </c>
      <c r="G915" s="38"/>
      <c r="H915" s="38" t="n">
        <v>8</v>
      </c>
      <c r="I915" s="40" t="n">
        <f aca="false">IF(C915="","",IFERROR(INDEX(Listes!$B$3:$B$20,MATCH(C915,Listes!$A$3:$A$20,0)),""))</f>
        <v>-1</v>
      </c>
      <c r="J915" s="40" t="n">
        <f aca="false">IF(OR(H915="",I915=""),0,H915*I915)</f>
        <v>-8</v>
      </c>
      <c r="K915" s="38" t="s">
        <v>111</v>
      </c>
      <c r="L915" s="38" t="s">
        <v>114</v>
      </c>
      <c r="M915" s="41" t="str">
        <f aca="false">IF(D915="","",IF(E915="Référence inconnue","Référence inconnue",IF(I915="","Type inconnu",IF(AND(IFERROR(INDEX(Articles!$I$5:$I$304,MATCH(D915,Articles!$A$5:$A$304,0)),"Aucun")&lt;&gt;"Aucun",G915=""),"Lot manquant",IF(COUNTIF($N$2:$N$5000,N915)&gt;1,"Doublon ?","")))))</f>
        <v/>
      </c>
      <c r="N915" s="6" t="str">
        <f aca="false">IF(D915="","",B915&amp;"/"&amp;C915&amp;"/"&amp;D915&amp;"/"&amp;G915&amp;"/"&amp;H915&amp;"/"&amp;TEXT(A915,"0"))</f>
        <v>BS-2606-1696/Sortie/DT125//8/46174</v>
      </c>
    </row>
    <row r="916" customFormat="false" ht="15" hidden="false" customHeight="false" outlineLevel="0" collapsed="false">
      <c r="A916" s="37" t="n">
        <v>46174</v>
      </c>
      <c r="B916" s="38" t="s">
        <v>1027</v>
      </c>
      <c r="C916" s="38" t="s">
        <v>113</v>
      </c>
      <c r="D916" s="38" t="s">
        <v>92</v>
      </c>
      <c r="E916" s="39" t="str">
        <f aca="false">IF(D916="","",IFERROR(INDEX(Articles!$B$5:$B$304,MATCH(D916,Articles!$A$5:$A$304,0)),"Référence inconnue"))</f>
        <v>Disque à tronçonner Ø125 mm</v>
      </c>
      <c r="F916" s="38" t="s">
        <v>111</v>
      </c>
      <c r="G916" s="38"/>
      <c r="H916" s="38" t="n">
        <v>2</v>
      </c>
      <c r="I916" s="40" t="n">
        <f aca="false">IF(C916="","",IFERROR(INDEX(Listes!$B$3:$B$20,MATCH(C916,Listes!$A$3:$A$20,0)),""))</f>
        <v>-1</v>
      </c>
      <c r="J916" s="40" t="n">
        <f aca="false">IF(OR(H916="",I916=""),0,H916*I916)</f>
        <v>-2</v>
      </c>
      <c r="K916" s="38" t="s">
        <v>111</v>
      </c>
      <c r="L916" s="38" t="s">
        <v>114</v>
      </c>
      <c r="M916" s="41" t="str">
        <f aca="false">IF(D916="","",IF(E916="Référence inconnue","Référence inconnue",IF(I916="","Type inconnu",IF(AND(IFERROR(INDEX(Articles!$I$5:$I$304,MATCH(D916,Articles!$A$5:$A$304,0)),"Aucun")&lt;&gt;"Aucun",G916=""),"Lot manquant",IF(COUNTIF($N$2:$N$5000,N916)&gt;1,"Doublon ?","")))))</f>
        <v/>
      </c>
      <c r="N916" s="6" t="str">
        <f aca="false">IF(D916="","",B916&amp;"/"&amp;C916&amp;"/"&amp;D916&amp;"/"&amp;G916&amp;"/"&amp;H916&amp;"/"&amp;TEXT(A916,"0"))</f>
        <v>BS-2606-1697/Sortie/DT125//2/46174</v>
      </c>
    </row>
    <row r="917" customFormat="false" ht="15" hidden="false" customHeight="false" outlineLevel="0" collapsed="false">
      <c r="A917" s="37" t="n">
        <v>46174</v>
      </c>
      <c r="B917" s="38" t="s">
        <v>1028</v>
      </c>
      <c r="C917" s="38" t="s">
        <v>113</v>
      </c>
      <c r="D917" s="38" t="s">
        <v>92</v>
      </c>
      <c r="E917" s="39" t="str">
        <f aca="false">IF(D917="","",IFERROR(INDEX(Articles!$B$5:$B$304,MATCH(D917,Articles!$A$5:$A$304,0)),"Référence inconnue"))</f>
        <v>Disque à tronçonner Ø125 mm</v>
      </c>
      <c r="F917" s="38" t="s">
        <v>111</v>
      </c>
      <c r="G917" s="38"/>
      <c r="H917" s="38" t="n">
        <v>4</v>
      </c>
      <c r="I917" s="40" t="n">
        <f aca="false">IF(C917="","",IFERROR(INDEX(Listes!$B$3:$B$20,MATCH(C917,Listes!$A$3:$A$20,0)),""))</f>
        <v>-1</v>
      </c>
      <c r="J917" s="40" t="n">
        <f aca="false">IF(OR(H917="",I917=""),0,H917*I917)</f>
        <v>-4</v>
      </c>
      <c r="K917" s="38" t="s">
        <v>111</v>
      </c>
      <c r="L917" s="38" t="s">
        <v>114</v>
      </c>
      <c r="M917" s="41" t="str">
        <f aca="false">IF(D917="","",IF(E917="Référence inconnue","Référence inconnue",IF(I917="","Type inconnu",IF(AND(IFERROR(INDEX(Articles!$I$5:$I$304,MATCH(D917,Articles!$A$5:$A$304,0)),"Aucun")&lt;&gt;"Aucun",G917=""),"Lot manquant",IF(COUNTIF($N$2:$N$5000,N917)&gt;1,"Doublon ?","")))))</f>
        <v/>
      </c>
      <c r="N917" s="6" t="str">
        <f aca="false">IF(D917="","",B917&amp;"/"&amp;C917&amp;"/"&amp;D917&amp;"/"&amp;G917&amp;"/"&amp;H917&amp;"/"&amp;TEXT(A917,"0"))</f>
        <v>BS-2606-1698/Sortie/DT125//4/46174</v>
      </c>
    </row>
    <row r="918" customFormat="false" ht="15" hidden="false" customHeight="false" outlineLevel="0" collapsed="false">
      <c r="A918" s="37" t="n">
        <v>46174</v>
      </c>
      <c r="B918" s="38" t="s">
        <v>1029</v>
      </c>
      <c r="C918" s="38" t="s">
        <v>113</v>
      </c>
      <c r="D918" s="38" t="s">
        <v>95</v>
      </c>
      <c r="E918" s="39" t="str">
        <f aca="false">IF(D918="","",IFERROR(INDEX(Articles!$B$5:$B$304,MATCH(D918,Articles!$A$5:$A$304,0)),"Référence inconnue"))</f>
        <v>Gants de manutention taille 9</v>
      </c>
      <c r="F918" s="38" t="s">
        <v>93</v>
      </c>
      <c r="G918" s="38"/>
      <c r="H918" s="38" t="n">
        <v>8</v>
      </c>
      <c r="I918" s="40" t="n">
        <f aca="false">IF(C918="","",IFERROR(INDEX(Listes!$B$3:$B$20,MATCH(C918,Listes!$A$3:$A$20,0)),""))</f>
        <v>-1</v>
      </c>
      <c r="J918" s="40" t="n">
        <f aca="false">IF(OR(H918="",I918=""),0,H918*I918)</f>
        <v>-8</v>
      </c>
      <c r="K918" s="38" t="s">
        <v>93</v>
      </c>
      <c r="L918" s="38" t="s">
        <v>114</v>
      </c>
      <c r="M918" s="41" t="str">
        <f aca="false">IF(D918="","",IF(E918="Référence inconnue","Référence inconnue",IF(I918="","Type inconnu",IF(AND(IFERROR(INDEX(Articles!$I$5:$I$304,MATCH(D918,Articles!$A$5:$A$304,0)),"Aucun")&lt;&gt;"Aucun",G918=""),"Lot manquant",IF(COUNTIF($N$2:$N$5000,N918)&gt;1,"Doublon ?","")))))</f>
        <v/>
      </c>
      <c r="N918" s="6" t="str">
        <f aca="false">IF(D918="","",B918&amp;"/"&amp;C918&amp;"/"&amp;D918&amp;"/"&amp;G918&amp;"/"&amp;H918&amp;"/"&amp;TEXT(A918,"0"))</f>
        <v>BS-2606-1699/Sortie/GA09//8/46174</v>
      </c>
    </row>
    <row r="919" customFormat="false" ht="15" hidden="false" customHeight="false" outlineLevel="0" collapsed="false">
      <c r="A919" s="37" t="n">
        <v>46174</v>
      </c>
      <c r="B919" s="38" t="s">
        <v>1030</v>
      </c>
      <c r="C919" s="38" t="s">
        <v>113</v>
      </c>
      <c r="D919" s="38" t="s">
        <v>96</v>
      </c>
      <c r="E919" s="39" t="str">
        <f aca="false">IF(D919="","",IFERROR(INDEX(Articles!$B$5:$B$304,MATCH(D919,Articles!$A$5:$A$304,0)),"Référence inconnue"))</f>
        <v>Film étirable 500 mm</v>
      </c>
      <c r="F919" s="38" t="s">
        <v>93</v>
      </c>
      <c r="G919" s="38"/>
      <c r="H919" s="38" t="n">
        <v>2</v>
      </c>
      <c r="I919" s="40" t="n">
        <f aca="false">IF(C919="","",IFERROR(INDEX(Listes!$B$3:$B$20,MATCH(C919,Listes!$A$3:$A$20,0)),""))</f>
        <v>-1</v>
      </c>
      <c r="J919" s="40" t="n">
        <f aca="false">IF(OR(H919="",I919=""),0,H919*I919)</f>
        <v>-2</v>
      </c>
      <c r="K919" s="38" t="s">
        <v>93</v>
      </c>
      <c r="L919" s="38" t="s">
        <v>121</v>
      </c>
      <c r="M919" s="41" t="str">
        <f aca="false">IF(D919="","",IF(E919="Référence inconnue","Référence inconnue",IF(I919="","Type inconnu",IF(AND(IFERROR(INDEX(Articles!$I$5:$I$304,MATCH(D919,Articles!$A$5:$A$304,0)),"Aucun")&lt;&gt;"Aucun",G919=""),"Lot manquant",IF(COUNTIF($N$2:$N$5000,N919)&gt;1,"Doublon ?","")))))</f>
        <v/>
      </c>
      <c r="N919" s="6" t="str">
        <f aca="false">IF(D919="","",B919&amp;"/"&amp;C919&amp;"/"&amp;D919&amp;"/"&amp;G919&amp;"/"&amp;H919&amp;"/"&amp;TEXT(A919,"0"))</f>
        <v>BS-2606-1700/Sortie/FS500//2/46174</v>
      </c>
    </row>
    <row r="920" customFormat="false" ht="15" hidden="false" customHeight="false" outlineLevel="0" collapsed="false">
      <c r="A920" s="37" t="n">
        <v>46174</v>
      </c>
      <c r="B920" s="38" t="s">
        <v>1031</v>
      </c>
      <c r="C920" s="38" t="s">
        <v>113</v>
      </c>
      <c r="D920" s="38" t="s">
        <v>97</v>
      </c>
      <c r="E920" s="39" t="str">
        <f aca="false">IF(D920="","",IFERROR(INDEX(Articles!$B$5:$B$304,MATCH(D920,Articles!$A$5:$A$304,0)),"Référence inconnue"))</f>
        <v>Vis H M8x30 (boîte de 100)</v>
      </c>
      <c r="F920" s="38" t="s">
        <v>93</v>
      </c>
      <c r="G920" s="38"/>
      <c r="H920" s="38" t="n">
        <v>2</v>
      </c>
      <c r="I920" s="40" t="n">
        <f aca="false">IF(C920="","",IFERROR(INDEX(Listes!$B$3:$B$20,MATCH(C920,Listes!$A$3:$A$20,0)),""))</f>
        <v>-1</v>
      </c>
      <c r="J920" s="40" t="n">
        <f aca="false">IF(OR(H920="",I920=""),0,H920*I920)</f>
        <v>-2</v>
      </c>
      <c r="K920" s="38" t="s">
        <v>93</v>
      </c>
      <c r="L920" s="38" t="s">
        <v>114</v>
      </c>
      <c r="M920" s="41" t="str">
        <f aca="false">IF(D920="","",IF(E920="Référence inconnue","Référence inconnue",IF(I920="","Type inconnu",IF(AND(IFERROR(INDEX(Articles!$I$5:$I$304,MATCH(D920,Articles!$A$5:$A$304,0)),"Aucun")&lt;&gt;"Aucun",G920=""),"Lot manquant",IF(COUNTIF($N$2:$N$5000,N920)&gt;1,"Doublon ?","")))))</f>
        <v/>
      </c>
      <c r="N920" s="6" t="str">
        <f aca="false">IF(D920="","",B920&amp;"/"&amp;C920&amp;"/"&amp;D920&amp;"/"&amp;G920&amp;"/"&amp;H920&amp;"/"&amp;TEXT(A920,"0"))</f>
        <v>BS-2606-1701/Sortie/BO830//2/46174</v>
      </c>
    </row>
    <row r="921" customFormat="false" ht="15" hidden="false" customHeight="false" outlineLevel="0" collapsed="false">
      <c r="A921" s="37" t="n">
        <v>46174</v>
      </c>
      <c r="B921" s="38" t="s">
        <v>1032</v>
      </c>
      <c r="C921" s="38" t="s">
        <v>113</v>
      </c>
      <c r="D921" s="38" t="s">
        <v>98</v>
      </c>
      <c r="E921" s="39" t="str">
        <f aca="false">IF(D921="","",IFERROR(INDEX(Articles!$B$5:$B$304,MATCH(D921,Articles!$A$5:$A$304,0)),"Référence inconnue"))</f>
        <v>Roulement 6204-2RS</v>
      </c>
      <c r="F921" s="38" t="s">
        <v>93</v>
      </c>
      <c r="G921" s="38"/>
      <c r="H921" s="38" t="n">
        <v>6</v>
      </c>
      <c r="I921" s="40" t="n">
        <f aca="false">IF(C921="","",IFERROR(INDEX(Listes!$B$3:$B$20,MATCH(C921,Listes!$A$3:$A$20,0)),""))</f>
        <v>-1</v>
      </c>
      <c r="J921" s="40" t="n">
        <f aca="false">IF(OR(H921="",I921=""),0,H921*I921)</f>
        <v>-6</v>
      </c>
      <c r="K921" s="38" t="s">
        <v>93</v>
      </c>
      <c r="L921" s="38" t="s">
        <v>124</v>
      </c>
      <c r="M921" s="41" t="str">
        <f aca="false">IF(D921="","",IF(E921="Référence inconnue","Référence inconnue",IF(I921="","Type inconnu",IF(AND(IFERROR(INDEX(Articles!$I$5:$I$304,MATCH(D921,Articles!$A$5:$A$304,0)),"Aucun")&lt;&gt;"Aucun",G921=""),"Lot manquant",IF(COUNTIF($N$2:$N$5000,N921)&gt;1,"Doublon ?","")))))</f>
        <v/>
      </c>
      <c r="N921" s="6" t="str">
        <f aca="false">IF(D921="","",B921&amp;"/"&amp;C921&amp;"/"&amp;D921&amp;"/"&amp;G921&amp;"/"&amp;H921&amp;"/"&amp;TEXT(A921,"0"))</f>
        <v>BS-2606-1702/Sortie/RL6204//6/46174</v>
      </c>
    </row>
    <row r="922" customFormat="false" ht="15" hidden="false" customHeight="false" outlineLevel="0" collapsed="false">
      <c r="A922" s="37" t="n">
        <v>46175</v>
      </c>
      <c r="B922" s="38" t="s">
        <v>1033</v>
      </c>
      <c r="C922" s="38" t="s">
        <v>140</v>
      </c>
      <c r="D922" s="38" t="s">
        <v>95</v>
      </c>
      <c r="E922" s="39" t="str">
        <f aca="false">IF(D922="","",IFERROR(INDEX(Articles!$B$5:$B$304,MATCH(D922,Articles!$A$5:$A$304,0)),"Référence inconnue"))</f>
        <v>Gants de manutention taille 9</v>
      </c>
      <c r="F922" s="38" t="s">
        <v>93</v>
      </c>
      <c r="G922" s="38"/>
      <c r="H922" s="38" t="n">
        <v>120</v>
      </c>
      <c r="I922" s="40" t="n">
        <f aca="false">IF(C922="","",IFERROR(INDEX(Listes!$B$3:$B$20,MATCH(C922,Listes!$A$3:$A$20,0)),""))</f>
        <v>1</v>
      </c>
      <c r="J922" s="40" t="n">
        <f aca="false">IF(OR(H922="",I922=""),0,H922*I922)</f>
        <v>120</v>
      </c>
      <c r="K922" s="38" t="s">
        <v>93</v>
      </c>
      <c r="L922" s="38" t="s">
        <v>1034</v>
      </c>
      <c r="M922" s="41" t="str">
        <f aca="false">IF(D922="","",IF(E922="Référence inconnue","Référence inconnue",IF(I922="","Type inconnu",IF(AND(IFERROR(INDEX(Articles!$I$5:$I$304,MATCH(D922,Articles!$A$5:$A$304,0)),"Aucun")&lt;&gt;"Aucun",G922=""),"Lot manquant",IF(COUNTIF($N$2:$N$5000,N922)&gt;1,"Doublon ?","")))))</f>
        <v/>
      </c>
      <c r="N922" s="6" t="str">
        <f aca="false">IF(D922="","",B922&amp;"/"&amp;C922&amp;"/"&amp;D922&amp;"/"&amp;G922&amp;"/"&amp;H922&amp;"/"&amp;TEXT(A922,"0"))</f>
        <v>BR-2606-064/Réception/GA09//120/46175</v>
      </c>
    </row>
    <row r="923" customFormat="false" ht="15" hidden="false" customHeight="false" outlineLevel="0" collapsed="false">
      <c r="A923" s="37" t="n">
        <v>46175</v>
      </c>
      <c r="B923" s="38" t="s">
        <v>1035</v>
      </c>
      <c r="C923" s="38" t="s">
        <v>113</v>
      </c>
      <c r="D923" s="38" t="s">
        <v>92</v>
      </c>
      <c r="E923" s="39" t="str">
        <f aca="false">IF(D923="","",IFERROR(INDEX(Articles!$B$5:$B$304,MATCH(D923,Articles!$A$5:$A$304,0)),"Référence inconnue"))</f>
        <v>Disque à tronçonner Ø125 mm</v>
      </c>
      <c r="F923" s="38" t="s">
        <v>111</v>
      </c>
      <c r="G923" s="38"/>
      <c r="H923" s="38" t="n">
        <v>3</v>
      </c>
      <c r="I923" s="40" t="n">
        <f aca="false">IF(C923="","",IFERROR(INDEX(Listes!$B$3:$B$20,MATCH(C923,Listes!$A$3:$A$20,0)),""))</f>
        <v>-1</v>
      </c>
      <c r="J923" s="40" t="n">
        <f aca="false">IF(OR(H923="",I923=""),0,H923*I923)</f>
        <v>-3</v>
      </c>
      <c r="K923" s="38" t="s">
        <v>111</v>
      </c>
      <c r="L923" s="38" t="s">
        <v>114</v>
      </c>
      <c r="M923" s="41" t="str">
        <f aca="false">IF(D923="","",IF(E923="Référence inconnue","Référence inconnue",IF(I923="","Type inconnu",IF(AND(IFERROR(INDEX(Articles!$I$5:$I$304,MATCH(D923,Articles!$A$5:$A$304,0)),"Aucun")&lt;&gt;"Aucun",G923=""),"Lot manquant",IF(COUNTIF($N$2:$N$5000,N923)&gt;1,"Doublon ?","")))))</f>
        <v/>
      </c>
      <c r="N923" s="6" t="str">
        <f aca="false">IF(D923="","",B923&amp;"/"&amp;C923&amp;"/"&amp;D923&amp;"/"&amp;G923&amp;"/"&amp;H923&amp;"/"&amp;TEXT(A923,"0"))</f>
        <v>BS-2606-1703/Sortie/DT125//3/46175</v>
      </c>
    </row>
    <row r="924" customFormat="false" ht="15" hidden="false" customHeight="false" outlineLevel="0" collapsed="false">
      <c r="A924" s="37" t="n">
        <v>46175</v>
      </c>
      <c r="B924" s="38" t="s">
        <v>1036</v>
      </c>
      <c r="C924" s="38" t="s">
        <v>113</v>
      </c>
      <c r="D924" s="38" t="s">
        <v>92</v>
      </c>
      <c r="E924" s="39" t="str">
        <f aca="false">IF(D924="","",IFERROR(INDEX(Articles!$B$5:$B$304,MATCH(D924,Articles!$A$5:$A$304,0)),"Référence inconnue"))</f>
        <v>Disque à tronçonner Ø125 mm</v>
      </c>
      <c r="F924" s="38" t="s">
        <v>111</v>
      </c>
      <c r="G924" s="38"/>
      <c r="H924" s="38" t="n">
        <v>4</v>
      </c>
      <c r="I924" s="40" t="n">
        <f aca="false">IF(C924="","",IFERROR(INDEX(Listes!$B$3:$B$20,MATCH(C924,Listes!$A$3:$A$20,0)),""))</f>
        <v>-1</v>
      </c>
      <c r="J924" s="40" t="n">
        <f aca="false">IF(OR(H924="",I924=""),0,H924*I924)</f>
        <v>-4</v>
      </c>
      <c r="K924" s="38" t="s">
        <v>111</v>
      </c>
      <c r="L924" s="38" t="s">
        <v>114</v>
      </c>
      <c r="M924" s="41" t="str">
        <f aca="false">IF(D924="","",IF(E924="Référence inconnue","Référence inconnue",IF(I924="","Type inconnu",IF(AND(IFERROR(INDEX(Articles!$I$5:$I$304,MATCH(D924,Articles!$A$5:$A$304,0)),"Aucun")&lt;&gt;"Aucun",G924=""),"Lot manquant",IF(COUNTIF($N$2:$N$5000,N924)&gt;1,"Doublon ?","")))))</f>
        <v/>
      </c>
      <c r="N924" s="6" t="str">
        <f aca="false">IF(D924="","",B924&amp;"/"&amp;C924&amp;"/"&amp;D924&amp;"/"&amp;G924&amp;"/"&amp;H924&amp;"/"&amp;TEXT(A924,"0"))</f>
        <v>BS-2606-1704/Sortie/DT125//4/46175</v>
      </c>
    </row>
    <row r="925" customFormat="false" ht="15" hidden="false" customHeight="false" outlineLevel="0" collapsed="false">
      <c r="A925" s="37" t="n">
        <v>46175</v>
      </c>
      <c r="B925" s="38" t="s">
        <v>1037</v>
      </c>
      <c r="C925" s="38" t="s">
        <v>113</v>
      </c>
      <c r="D925" s="38" t="s">
        <v>95</v>
      </c>
      <c r="E925" s="39" t="str">
        <f aca="false">IF(D925="","",IFERROR(INDEX(Articles!$B$5:$B$304,MATCH(D925,Articles!$A$5:$A$304,0)),"Référence inconnue"))</f>
        <v>Gants de manutention taille 9</v>
      </c>
      <c r="F925" s="38" t="s">
        <v>93</v>
      </c>
      <c r="G925" s="38"/>
      <c r="H925" s="38" t="n">
        <v>6</v>
      </c>
      <c r="I925" s="40" t="n">
        <f aca="false">IF(C925="","",IFERROR(INDEX(Listes!$B$3:$B$20,MATCH(C925,Listes!$A$3:$A$20,0)),""))</f>
        <v>-1</v>
      </c>
      <c r="J925" s="40" t="n">
        <f aca="false">IF(OR(H925="",I925=""),0,H925*I925)</f>
        <v>-6</v>
      </c>
      <c r="K925" s="38" t="s">
        <v>93</v>
      </c>
      <c r="L925" s="38" t="s">
        <v>114</v>
      </c>
      <c r="M925" s="41" t="str">
        <f aca="false">IF(D925="","",IF(E925="Référence inconnue","Référence inconnue",IF(I925="","Type inconnu",IF(AND(IFERROR(INDEX(Articles!$I$5:$I$304,MATCH(D925,Articles!$A$5:$A$304,0)),"Aucun")&lt;&gt;"Aucun",G925=""),"Lot manquant",IF(COUNTIF($N$2:$N$5000,N925)&gt;1,"Doublon ?","")))))</f>
        <v/>
      </c>
      <c r="N925" s="6" t="str">
        <f aca="false">IF(D925="","",B925&amp;"/"&amp;C925&amp;"/"&amp;D925&amp;"/"&amp;G925&amp;"/"&amp;H925&amp;"/"&amp;TEXT(A925,"0"))</f>
        <v>BS-2606-1705/Sortie/GA09//6/46175</v>
      </c>
    </row>
    <row r="926" customFormat="false" ht="15" hidden="false" customHeight="false" outlineLevel="0" collapsed="false">
      <c r="A926" s="37" t="n">
        <v>46175</v>
      </c>
      <c r="B926" s="38" t="s">
        <v>1038</v>
      </c>
      <c r="C926" s="38" t="s">
        <v>113</v>
      </c>
      <c r="D926" s="38" t="s">
        <v>96</v>
      </c>
      <c r="E926" s="39" t="str">
        <f aca="false">IF(D926="","",IFERROR(INDEX(Articles!$B$5:$B$304,MATCH(D926,Articles!$A$5:$A$304,0)),"Référence inconnue"))</f>
        <v>Film étirable 500 mm</v>
      </c>
      <c r="F926" s="38" t="s">
        <v>93</v>
      </c>
      <c r="G926" s="38"/>
      <c r="H926" s="38" t="n">
        <v>2</v>
      </c>
      <c r="I926" s="40" t="n">
        <f aca="false">IF(C926="","",IFERROR(INDEX(Listes!$B$3:$B$20,MATCH(C926,Listes!$A$3:$A$20,0)),""))</f>
        <v>-1</v>
      </c>
      <c r="J926" s="40" t="n">
        <f aca="false">IF(OR(H926="",I926=""),0,H926*I926)</f>
        <v>-2</v>
      </c>
      <c r="K926" s="38" t="s">
        <v>93</v>
      </c>
      <c r="L926" s="38" t="s">
        <v>121</v>
      </c>
      <c r="M926" s="41" t="str">
        <f aca="false">IF(D926="","",IF(E926="Référence inconnue","Référence inconnue",IF(I926="","Type inconnu",IF(AND(IFERROR(INDEX(Articles!$I$5:$I$304,MATCH(D926,Articles!$A$5:$A$304,0)),"Aucun")&lt;&gt;"Aucun",G926=""),"Lot manquant",IF(COUNTIF($N$2:$N$5000,N926)&gt;1,"Doublon ?","")))))</f>
        <v/>
      </c>
      <c r="N926" s="6" t="str">
        <f aca="false">IF(D926="","",B926&amp;"/"&amp;C926&amp;"/"&amp;D926&amp;"/"&amp;G926&amp;"/"&amp;H926&amp;"/"&amp;TEXT(A926,"0"))</f>
        <v>BS-2606-1706/Sortie/FS500//2/46175</v>
      </c>
    </row>
    <row r="927" customFormat="false" ht="15" hidden="false" customHeight="false" outlineLevel="0" collapsed="false">
      <c r="A927" s="37" t="n">
        <v>46175</v>
      </c>
      <c r="B927" s="38" t="s">
        <v>1039</v>
      </c>
      <c r="C927" s="38" t="s">
        <v>113</v>
      </c>
      <c r="D927" s="38" t="s">
        <v>102</v>
      </c>
      <c r="E927" s="39" t="str">
        <f aca="false">IF(D927="","",IFERROR(INDEX(Articles!$B$5:$B$304,MATCH(D927,Articles!$A$5:$A$304,0)),"Référence inconnue"))</f>
        <v>Huile hydraulique HVLP 46 (bidon 20 L)</v>
      </c>
      <c r="F927" s="38" t="s">
        <v>93</v>
      </c>
      <c r="G927" s="38" t="s">
        <v>986</v>
      </c>
      <c r="H927" s="38" t="n">
        <v>1</v>
      </c>
      <c r="I927" s="40" t="n">
        <f aca="false">IF(C927="","",IFERROR(INDEX(Listes!$B$3:$B$20,MATCH(C927,Listes!$A$3:$A$20,0)),""))</f>
        <v>-1</v>
      </c>
      <c r="J927" s="40" t="n">
        <f aca="false">IF(OR(H927="",I927=""),0,H927*I927)</f>
        <v>-1</v>
      </c>
      <c r="K927" s="38" t="s">
        <v>93</v>
      </c>
      <c r="L927" s="38" t="s">
        <v>124</v>
      </c>
      <c r="M927" s="41" t="str">
        <f aca="false">IF(D927="","",IF(E927="Référence inconnue","Référence inconnue",IF(I927="","Type inconnu",IF(AND(IFERROR(INDEX(Articles!$I$5:$I$304,MATCH(D927,Articles!$A$5:$A$304,0)),"Aucun")&lt;&gt;"Aucun",G927=""),"Lot manquant",IF(COUNTIF($N$2:$N$5000,N927)&gt;1,"Doublon ?","")))))</f>
        <v/>
      </c>
      <c r="N927" s="6" t="str">
        <f aca="false">IF(D927="","",B927&amp;"/"&amp;C927&amp;"/"&amp;D927&amp;"/"&amp;G927&amp;"/"&amp;H927&amp;"/"&amp;TEXT(A927,"0"))</f>
        <v>BS-2606-1707/Sortie/HV46/HV-2605-13/1/46175</v>
      </c>
    </row>
    <row r="928" customFormat="false" ht="15" hidden="false" customHeight="false" outlineLevel="0" collapsed="false">
      <c r="A928" s="37" t="n">
        <v>46176</v>
      </c>
      <c r="B928" s="38" t="s">
        <v>1040</v>
      </c>
      <c r="C928" s="38" t="s">
        <v>113</v>
      </c>
      <c r="D928" s="38" t="s">
        <v>95</v>
      </c>
      <c r="E928" s="39" t="str">
        <f aca="false">IF(D928="","",IFERROR(INDEX(Articles!$B$5:$B$304,MATCH(D928,Articles!$A$5:$A$304,0)),"Référence inconnue"))</f>
        <v>Gants de manutention taille 9</v>
      </c>
      <c r="F928" s="38" t="s">
        <v>93</v>
      </c>
      <c r="G928" s="38"/>
      <c r="H928" s="38" t="n">
        <v>3</v>
      </c>
      <c r="I928" s="40" t="n">
        <f aca="false">IF(C928="","",IFERROR(INDEX(Listes!$B$3:$B$20,MATCH(C928,Listes!$A$3:$A$20,0)),""))</f>
        <v>-1</v>
      </c>
      <c r="J928" s="40" t="n">
        <f aca="false">IF(OR(H928="",I928=""),0,H928*I928)</f>
        <v>-3</v>
      </c>
      <c r="K928" s="38" t="s">
        <v>93</v>
      </c>
      <c r="L928" s="38" t="s">
        <v>114</v>
      </c>
      <c r="M928" s="41" t="str">
        <f aca="false">IF(D928="","",IF(E928="Référence inconnue","Référence inconnue",IF(I928="","Type inconnu",IF(AND(IFERROR(INDEX(Articles!$I$5:$I$304,MATCH(D928,Articles!$A$5:$A$304,0)),"Aucun")&lt;&gt;"Aucun",G928=""),"Lot manquant",IF(COUNTIF($N$2:$N$5000,N928)&gt;1,"Doublon ?","")))))</f>
        <v/>
      </c>
      <c r="N928" s="6" t="str">
        <f aca="false">IF(D928="","",B928&amp;"/"&amp;C928&amp;"/"&amp;D928&amp;"/"&amp;G928&amp;"/"&amp;H928&amp;"/"&amp;TEXT(A928,"0"))</f>
        <v>BS-2606-1708/Sortie/GA09//3/46176</v>
      </c>
    </row>
    <row r="929" customFormat="false" ht="15" hidden="false" customHeight="false" outlineLevel="0" collapsed="false">
      <c r="A929" s="37" t="n">
        <v>46176</v>
      </c>
      <c r="B929" s="38" t="s">
        <v>1041</v>
      </c>
      <c r="C929" s="38" t="s">
        <v>113</v>
      </c>
      <c r="D929" s="38" t="s">
        <v>97</v>
      </c>
      <c r="E929" s="39" t="str">
        <f aca="false">IF(D929="","",IFERROR(INDEX(Articles!$B$5:$B$304,MATCH(D929,Articles!$A$5:$A$304,0)),"Référence inconnue"))</f>
        <v>Vis H M8x30 (boîte de 100)</v>
      </c>
      <c r="F929" s="38" t="s">
        <v>93</v>
      </c>
      <c r="G929" s="38"/>
      <c r="H929" s="38" t="n">
        <v>3</v>
      </c>
      <c r="I929" s="40" t="n">
        <f aca="false">IF(C929="","",IFERROR(INDEX(Listes!$B$3:$B$20,MATCH(C929,Listes!$A$3:$A$20,0)),""))</f>
        <v>-1</v>
      </c>
      <c r="J929" s="40" t="n">
        <f aca="false">IF(OR(H929="",I929=""),0,H929*I929)</f>
        <v>-3</v>
      </c>
      <c r="K929" s="38" t="s">
        <v>93</v>
      </c>
      <c r="L929" s="38" t="s">
        <v>114</v>
      </c>
      <c r="M929" s="41" t="str">
        <f aca="false">IF(D929="","",IF(E929="Référence inconnue","Référence inconnue",IF(I929="","Type inconnu",IF(AND(IFERROR(INDEX(Articles!$I$5:$I$304,MATCH(D929,Articles!$A$5:$A$304,0)),"Aucun")&lt;&gt;"Aucun",G929=""),"Lot manquant",IF(COUNTIF($N$2:$N$5000,N929)&gt;1,"Doublon ?","")))))</f>
        <v>Doublon ?</v>
      </c>
      <c r="N929" s="6" t="str">
        <f aca="false">IF(D929="","",B929&amp;"/"&amp;C929&amp;"/"&amp;D929&amp;"/"&amp;G929&amp;"/"&amp;H929&amp;"/"&amp;TEXT(A929,"0"))</f>
        <v>BS-2606-1709/Sortie/BO830//3/46176</v>
      </c>
    </row>
    <row r="930" customFormat="false" ht="15" hidden="false" customHeight="false" outlineLevel="0" collapsed="false">
      <c r="A930" s="37" t="n">
        <v>46176</v>
      </c>
      <c r="B930" s="38" t="s">
        <v>1041</v>
      </c>
      <c r="C930" s="38" t="s">
        <v>113</v>
      </c>
      <c r="D930" s="38" t="s">
        <v>97</v>
      </c>
      <c r="E930" s="39" t="str">
        <f aca="false">IF(D930="","",IFERROR(INDEX(Articles!$B$5:$B$304,MATCH(D930,Articles!$A$5:$A$304,0)),"Référence inconnue"))</f>
        <v>Vis H M8x30 (boîte de 100)</v>
      </c>
      <c r="F930" s="38" t="s">
        <v>93</v>
      </c>
      <c r="G930" s="38"/>
      <c r="H930" s="38" t="n">
        <v>3</v>
      </c>
      <c r="I930" s="40" t="n">
        <f aca="false">IF(C930="","",IFERROR(INDEX(Listes!$B$3:$B$20,MATCH(C930,Listes!$A$3:$A$20,0)),""))</f>
        <v>-1</v>
      </c>
      <c r="J930" s="40" t="n">
        <f aca="false">IF(OR(H930="",I930=""),0,H930*I930)</f>
        <v>-3</v>
      </c>
      <c r="K930" s="38" t="s">
        <v>93</v>
      </c>
      <c r="L930" s="38" t="s">
        <v>114</v>
      </c>
      <c r="M930" s="41" t="str">
        <f aca="false">IF(D930="","",IF(E930="Référence inconnue","Référence inconnue",IF(I930="","Type inconnu",IF(AND(IFERROR(INDEX(Articles!$I$5:$I$304,MATCH(D930,Articles!$A$5:$A$304,0)),"Aucun")&lt;&gt;"Aucun",G930=""),"Lot manquant",IF(COUNTIF($N$2:$N$5000,N930)&gt;1,"Doublon ?","")))))</f>
        <v>Doublon ?</v>
      </c>
      <c r="N930" s="6" t="str">
        <f aca="false">IF(D930="","",B930&amp;"/"&amp;C930&amp;"/"&amp;D930&amp;"/"&amp;G930&amp;"/"&amp;H930&amp;"/"&amp;TEXT(A930,"0"))</f>
        <v>BS-2606-1709/Sortie/BO830//3/46176</v>
      </c>
    </row>
    <row r="931" customFormat="false" ht="15" hidden="false" customHeight="false" outlineLevel="0" collapsed="false">
      <c r="A931" s="37" t="n">
        <v>46177</v>
      </c>
      <c r="B931" s="38" t="s">
        <v>1042</v>
      </c>
      <c r="C931" s="38" t="s">
        <v>140</v>
      </c>
      <c r="D931" s="38" t="s">
        <v>92</v>
      </c>
      <c r="E931" s="39" t="str">
        <f aca="false">IF(D931="","",IFERROR(INDEX(Articles!$B$5:$B$304,MATCH(D931,Articles!$A$5:$A$304,0)),"Référence inconnue"))</f>
        <v>Disque à tronçonner Ø125 mm</v>
      </c>
      <c r="F931" s="38" t="s">
        <v>93</v>
      </c>
      <c r="G931" s="38"/>
      <c r="H931" s="38" t="n">
        <v>140</v>
      </c>
      <c r="I931" s="40" t="n">
        <f aca="false">IF(C931="","",IFERROR(INDEX(Listes!$B$3:$B$20,MATCH(C931,Listes!$A$3:$A$20,0)),""))</f>
        <v>1</v>
      </c>
      <c r="J931" s="40" t="n">
        <f aca="false">IF(OR(H931="",I931=""),0,H931*I931)</f>
        <v>140</v>
      </c>
      <c r="K931" s="38" t="s">
        <v>93</v>
      </c>
      <c r="L931" s="38" t="s">
        <v>1043</v>
      </c>
      <c r="M931" s="41" t="str">
        <f aca="false">IF(D931="","",IF(E931="Référence inconnue","Référence inconnue",IF(I931="","Type inconnu",IF(AND(IFERROR(INDEX(Articles!$I$5:$I$304,MATCH(D931,Articles!$A$5:$A$304,0)),"Aucun")&lt;&gt;"Aucun",G931=""),"Lot manquant",IF(COUNTIF($N$2:$N$5000,N931)&gt;1,"Doublon ?","")))))</f>
        <v/>
      </c>
      <c r="N931" s="6" t="str">
        <f aca="false">IF(D931="","",B931&amp;"/"&amp;C931&amp;"/"&amp;D931&amp;"/"&amp;G931&amp;"/"&amp;H931&amp;"/"&amp;TEXT(A931,"0"))</f>
        <v>BR-2606-065/Réception/DT125//140/46177</v>
      </c>
    </row>
    <row r="932" customFormat="false" ht="15" hidden="false" customHeight="false" outlineLevel="0" collapsed="false">
      <c r="A932" s="37" t="n">
        <v>46177</v>
      </c>
      <c r="B932" s="38" t="s">
        <v>1044</v>
      </c>
      <c r="C932" s="38" t="s">
        <v>107</v>
      </c>
      <c r="D932" s="38" t="s">
        <v>92</v>
      </c>
      <c r="E932" s="39" t="str">
        <f aca="false">IF(D932="","",IFERROR(INDEX(Articles!$B$5:$B$304,MATCH(D932,Articles!$A$5:$A$304,0)),"Référence inconnue"))</f>
        <v>Disque à tronçonner Ø125 mm</v>
      </c>
      <c r="F932" s="38" t="s">
        <v>93</v>
      </c>
      <c r="G932" s="38"/>
      <c r="H932" s="38" t="n">
        <v>20</v>
      </c>
      <c r="I932" s="40" t="n">
        <f aca="false">IF(C932="","",IFERROR(INDEX(Listes!$B$3:$B$20,MATCH(C932,Listes!$A$3:$A$20,0)),""))</f>
        <v>-1</v>
      </c>
      <c r="J932" s="40" t="n">
        <f aca="false">IF(OR(H932="",I932=""),0,H932*I932)</f>
        <v>-20</v>
      </c>
      <c r="K932" s="38" t="s">
        <v>93</v>
      </c>
      <c r="L932" s="38" t="s">
        <v>108</v>
      </c>
      <c r="M932" s="41" t="str">
        <f aca="false">IF(D932="","",IF(E932="Référence inconnue","Référence inconnue",IF(I932="","Type inconnu",IF(AND(IFERROR(INDEX(Articles!$I$5:$I$304,MATCH(D932,Articles!$A$5:$A$304,0)),"Aucun")&lt;&gt;"Aucun",G932=""),"Lot manquant",IF(COUNTIF($N$2:$N$5000,N932)&gt;1,"Doublon ?","")))))</f>
        <v/>
      </c>
      <c r="N932" s="6" t="str">
        <f aca="false">IF(D932="","",B932&amp;"/"&amp;C932&amp;"/"&amp;D932&amp;"/"&amp;G932&amp;"/"&amp;H932&amp;"/"&amp;TEXT(A932,"0"))</f>
        <v>TR-2606-068/Transfert sortant/DT125//20/46177</v>
      </c>
    </row>
    <row r="933" customFormat="false" ht="15" hidden="false" customHeight="false" outlineLevel="0" collapsed="false">
      <c r="A933" s="37" t="n">
        <v>46177</v>
      </c>
      <c r="B933" s="38" t="s">
        <v>1044</v>
      </c>
      <c r="C933" s="38" t="s">
        <v>110</v>
      </c>
      <c r="D933" s="38" t="s">
        <v>92</v>
      </c>
      <c r="E933" s="39" t="str">
        <f aca="false">IF(D933="","",IFERROR(INDEX(Articles!$B$5:$B$304,MATCH(D933,Articles!$A$5:$A$304,0)),"Référence inconnue"))</f>
        <v>Disque à tronçonner Ø125 mm</v>
      </c>
      <c r="F933" s="38" t="s">
        <v>111</v>
      </c>
      <c r="G933" s="38"/>
      <c r="H933" s="38" t="n">
        <v>20</v>
      </c>
      <c r="I933" s="40" t="n">
        <f aca="false">IF(C933="","",IFERROR(INDEX(Listes!$B$3:$B$20,MATCH(C933,Listes!$A$3:$A$20,0)),""))</f>
        <v>1</v>
      </c>
      <c r="J933" s="40" t="n">
        <f aca="false">IF(OR(H933="",I933=""),0,H933*I933)</f>
        <v>20</v>
      </c>
      <c r="K933" s="38" t="s">
        <v>93</v>
      </c>
      <c r="L933" s="38" t="s">
        <v>108</v>
      </c>
      <c r="M933" s="41" t="str">
        <f aca="false">IF(D933="","",IF(E933="Référence inconnue","Référence inconnue",IF(I933="","Type inconnu",IF(AND(IFERROR(INDEX(Articles!$I$5:$I$304,MATCH(D933,Articles!$A$5:$A$304,0)),"Aucun")&lt;&gt;"Aucun",G933=""),"Lot manquant",IF(COUNTIF($N$2:$N$5000,N933)&gt;1,"Doublon ?","")))))</f>
        <v/>
      </c>
      <c r="N933" s="6" t="str">
        <f aca="false">IF(D933="","",B933&amp;"/"&amp;C933&amp;"/"&amp;D933&amp;"/"&amp;G933&amp;"/"&amp;H933&amp;"/"&amp;TEXT(A933,"0"))</f>
        <v>TR-2606-068/Transfert entrant/DT125//20/46177</v>
      </c>
    </row>
    <row r="934" customFormat="false" ht="15" hidden="false" customHeight="false" outlineLevel="0" collapsed="false">
      <c r="A934" s="37" t="n">
        <v>46177</v>
      </c>
      <c r="B934" s="38" t="s">
        <v>1045</v>
      </c>
      <c r="C934" s="38" t="s">
        <v>113</v>
      </c>
      <c r="D934" s="38" t="s">
        <v>92</v>
      </c>
      <c r="E934" s="39" t="str">
        <f aca="false">IF(D934="","",IFERROR(INDEX(Articles!$B$5:$B$304,MATCH(D934,Articles!$A$5:$A$304,0)),"Référence inconnue"))</f>
        <v>Disque à tronçonner Ø125 mm</v>
      </c>
      <c r="F934" s="38" t="s">
        <v>111</v>
      </c>
      <c r="G934" s="38"/>
      <c r="H934" s="38" t="n">
        <v>8</v>
      </c>
      <c r="I934" s="40" t="n">
        <f aca="false">IF(C934="","",IFERROR(INDEX(Listes!$B$3:$B$20,MATCH(C934,Listes!$A$3:$A$20,0)),""))</f>
        <v>-1</v>
      </c>
      <c r="J934" s="40" t="n">
        <f aca="false">IF(OR(H934="",I934=""),0,H934*I934)</f>
        <v>-8</v>
      </c>
      <c r="K934" s="38" t="s">
        <v>111</v>
      </c>
      <c r="L934" s="38" t="s">
        <v>114</v>
      </c>
      <c r="M934" s="41" t="str">
        <f aca="false">IF(D934="","",IF(E934="Référence inconnue","Référence inconnue",IF(I934="","Type inconnu",IF(AND(IFERROR(INDEX(Articles!$I$5:$I$304,MATCH(D934,Articles!$A$5:$A$304,0)),"Aucun")&lt;&gt;"Aucun",G934=""),"Lot manquant",IF(COUNTIF($N$2:$N$5000,N934)&gt;1,"Doublon ?","")))))</f>
        <v/>
      </c>
      <c r="N934" s="6" t="str">
        <f aca="false">IF(D934="","",B934&amp;"/"&amp;C934&amp;"/"&amp;D934&amp;"/"&amp;G934&amp;"/"&amp;H934&amp;"/"&amp;TEXT(A934,"0"))</f>
        <v>BS-2606-1710/Sortie/DT125//8/46177</v>
      </c>
    </row>
    <row r="935" customFormat="false" ht="15" hidden="false" customHeight="false" outlineLevel="0" collapsed="false">
      <c r="A935" s="37" t="n">
        <v>46177</v>
      </c>
      <c r="B935" s="38" t="s">
        <v>1046</v>
      </c>
      <c r="C935" s="38" t="s">
        <v>113</v>
      </c>
      <c r="D935" s="38" t="s">
        <v>92</v>
      </c>
      <c r="E935" s="39" t="str">
        <f aca="false">IF(D935="","",IFERROR(INDEX(Articles!$B$5:$B$304,MATCH(D935,Articles!$A$5:$A$304,0)),"Référence inconnue"))</f>
        <v>Disque à tronçonner Ø125 mm</v>
      </c>
      <c r="F935" s="38" t="s">
        <v>111</v>
      </c>
      <c r="G935" s="38"/>
      <c r="H935" s="38" t="n">
        <v>6</v>
      </c>
      <c r="I935" s="40" t="n">
        <f aca="false">IF(C935="","",IFERROR(INDEX(Listes!$B$3:$B$20,MATCH(C935,Listes!$A$3:$A$20,0)),""))</f>
        <v>-1</v>
      </c>
      <c r="J935" s="40" t="n">
        <f aca="false">IF(OR(H935="",I935=""),0,H935*I935)</f>
        <v>-6</v>
      </c>
      <c r="K935" s="38" t="s">
        <v>111</v>
      </c>
      <c r="L935" s="38" t="s">
        <v>114</v>
      </c>
      <c r="M935" s="41" t="str">
        <f aca="false">IF(D935="","",IF(E935="Référence inconnue","Référence inconnue",IF(I935="","Type inconnu",IF(AND(IFERROR(INDEX(Articles!$I$5:$I$304,MATCH(D935,Articles!$A$5:$A$304,0)),"Aucun")&lt;&gt;"Aucun",G935=""),"Lot manquant",IF(COUNTIF($N$2:$N$5000,N935)&gt;1,"Doublon ?","")))))</f>
        <v/>
      </c>
      <c r="N935" s="6" t="str">
        <f aca="false">IF(D935="","",B935&amp;"/"&amp;C935&amp;"/"&amp;D935&amp;"/"&amp;G935&amp;"/"&amp;H935&amp;"/"&amp;TEXT(A935,"0"))</f>
        <v>BS-2606-1711/Sortie/DT125//6/46177</v>
      </c>
    </row>
    <row r="936" customFormat="false" ht="15" hidden="false" customHeight="false" outlineLevel="0" collapsed="false">
      <c r="A936" s="37" t="n">
        <v>46177</v>
      </c>
      <c r="B936" s="38" t="s">
        <v>1047</v>
      </c>
      <c r="C936" s="38" t="s">
        <v>113</v>
      </c>
      <c r="D936" s="38" t="s">
        <v>95</v>
      </c>
      <c r="E936" s="39" t="str">
        <f aca="false">IF(D936="","",IFERROR(INDEX(Articles!$B$5:$B$304,MATCH(D936,Articles!$A$5:$A$304,0)),"Référence inconnue"))</f>
        <v>Gants de manutention taille 9</v>
      </c>
      <c r="F936" s="38" t="s">
        <v>93</v>
      </c>
      <c r="G936" s="38"/>
      <c r="H936" s="38" t="n">
        <v>6</v>
      </c>
      <c r="I936" s="40" t="n">
        <f aca="false">IF(C936="","",IFERROR(INDEX(Listes!$B$3:$B$20,MATCH(C936,Listes!$A$3:$A$20,0)),""))</f>
        <v>-1</v>
      </c>
      <c r="J936" s="40" t="n">
        <f aca="false">IF(OR(H936="",I936=""),0,H936*I936)</f>
        <v>-6</v>
      </c>
      <c r="K936" s="38" t="s">
        <v>93</v>
      </c>
      <c r="L936" s="38" t="s">
        <v>114</v>
      </c>
      <c r="M936" s="41" t="str">
        <f aca="false">IF(D936="","",IF(E936="Référence inconnue","Référence inconnue",IF(I936="","Type inconnu",IF(AND(IFERROR(INDEX(Articles!$I$5:$I$304,MATCH(D936,Articles!$A$5:$A$304,0)),"Aucun")&lt;&gt;"Aucun",G936=""),"Lot manquant",IF(COUNTIF($N$2:$N$5000,N936)&gt;1,"Doublon ?","")))))</f>
        <v/>
      </c>
      <c r="N936" s="6" t="str">
        <f aca="false">IF(D936="","",B936&amp;"/"&amp;C936&amp;"/"&amp;D936&amp;"/"&amp;G936&amp;"/"&amp;H936&amp;"/"&amp;TEXT(A936,"0"))</f>
        <v>BS-2606-1712/Sortie/GA09//6/46177</v>
      </c>
    </row>
    <row r="937" customFormat="false" ht="15" hidden="false" customHeight="false" outlineLevel="0" collapsed="false">
      <c r="A937" s="37" t="n">
        <v>46177</v>
      </c>
      <c r="B937" s="38" t="s">
        <v>1048</v>
      </c>
      <c r="C937" s="38" t="s">
        <v>113</v>
      </c>
      <c r="D937" s="38" t="s">
        <v>96</v>
      </c>
      <c r="E937" s="39" t="str">
        <f aca="false">IF(D937="","",IFERROR(INDEX(Articles!$B$5:$B$304,MATCH(D937,Articles!$A$5:$A$304,0)),"Référence inconnue"))</f>
        <v>Film étirable 500 mm</v>
      </c>
      <c r="F937" s="38" t="s">
        <v>93</v>
      </c>
      <c r="G937" s="38"/>
      <c r="H937" s="38" t="n">
        <v>3</v>
      </c>
      <c r="I937" s="40" t="n">
        <f aca="false">IF(C937="","",IFERROR(INDEX(Listes!$B$3:$B$20,MATCH(C937,Listes!$A$3:$A$20,0)),""))</f>
        <v>-1</v>
      </c>
      <c r="J937" s="40" t="n">
        <f aca="false">IF(OR(H937="",I937=""),0,H937*I937)</f>
        <v>-3</v>
      </c>
      <c r="K937" s="38" t="s">
        <v>93</v>
      </c>
      <c r="L937" s="38" t="s">
        <v>121</v>
      </c>
      <c r="M937" s="41" t="str">
        <f aca="false">IF(D937="","",IF(E937="Référence inconnue","Référence inconnue",IF(I937="","Type inconnu",IF(AND(IFERROR(INDEX(Articles!$I$5:$I$304,MATCH(D937,Articles!$A$5:$A$304,0)),"Aucun")&lt;&gt;"Aucun",G937=""),"Lot manquant",IF(COUNTIF($N$2:$N$5000,N937)&gt;1,"Doublon ?","")))))</f>
        <v/>
      </c>
      <c r="N937" s="6" t="str">
        <f aca="false">IF(D937="","",B937&amp;"/"&amp;C937&amp;"/"&amp;D937&amp;"/"&amp;G937&amp;"/"&amp;H937&amp;"/"&amp;TEXT(A937,"0"))</f>
        <v>BS-2606-1713/Sortie/FS500//3/46177</v>
      </c>
    </row>
    <row r="938" customFormat="false" ht="15" hidden="false" customHeight="false" outlineLevel="0" collapsed="false">
      <c r="A938" s="37" t="n">
        <v>46177</v>
      </c>
      <c r="B938" s="38" t="s">
        <v>1049</v>
      </c>
      <c r="C938" s="38" t="s">
        <v>1050</v>
      </c>
      <c r="D938" s="38" t="s">
        <v>92</v>
      </c>
      <c r="E938" s="39" t="str">
        <f aca="false">IF(D938="","",IFERROR(INDEX(Articles!$B$5:$B$304,MATCH(D938,Articles!$A$5:$A$304,0)),"Référence inconnue"))</f>
        <v>Disque à tronçonner Ø125 mm</v>
      </c>
      <c r="F938" s="38" t="s">
        <v>93</v>
      </c>
      <c r="G938" s="38"/>
      <c r="H938" s="38" t="n">
        <v>2</v>
      </c>
      <c r="I938" s="40" t="n">
        <f aca="false">IF(C938="","",IFERROR(INDEX(Listes!$B$3:$B$20,MATCH(C938,Listes!$A$3:$A$20,0)),""))</f>
        <v>1</v>
      </c>
      <c r="J938" s="40" t="n">
        <f aca="false">IF(OR(H938="",I938=""),0,H938*I938)</f>
        <v>2</v>
      </c>
      <c r="K938" s="38" t="s">
        <v>93</v>
      </c>
      <c r="L938" s="38" t="s">
        <v>1051</v>
      </c>
      <c r="M938" s="41" t="str">
        <f aca="false">IF(D938="","",IF(E938="Référence inconnue","Référence inconnue",IF(I938="","Type inconnu",IF(AND(IFERROR(INDEX(Articles!$I$5:$I$304,MATCH(D938,Articles!$A$5:$A$304,0)),"Aucun")&lt;&gt;"Aucun",G938=""),"Lot manquant",IF(COUNTIF($N$2:$N$5000,N938)&gt;1,"Doublon ?","")))))</f>
        <v/>
      </c>
      <c r="N938" s="6" t="str">
        <f aca="false">IF(D938="","",B938&amp;"/"&amp;C938&amp;"/"&amp;D938&amp;"/"&amp;G938&amp;"/"&amp;H938&amp;"/"&amp;TEXT(A938,"0"))</f>
        <v>BS-2606-2022/Retour/DT125//2/46177</v>
      </c>
    </row>
    <row r="939" customFormat="false" ht="15" hidden="false" customHeight="false" outlineLevel="0" collapsed="false">
      <c r="A939" s="37" t="n">
        <v>46178</v>
      </c>
      <c r="B939" s="38" t="s">
        <v>1052</v>
      </c>
      <c r="C939" s="38" t="s">
        <v>140</v>
      </c>
      <c r="D939" s="38" t="s">
        <v>99</v>
      </c>
      <c r="E939" s="39" t="str">
        <f aca="false">IF(D939="","",IFERROR(INDEX(Articles!$B$5:$B$304,MATCH(D939,Articles!$A$5:$A$304,0)),"Référence inconnue"))</f>
        <v>Fil MIG Ø1 mm (bobine 15 kg)</v>
      </c>
      <c r="F939" s="38" t="s">
        <v>93</v>
      </c>
      <c r="G939" s="38" t="s">
        <v>1053</v>
      </c>
      <c r="H939" s="38" t="n">
        <v>5</v>
      </c>
      <c r="I939" s="40" t="n">
        <f aca="false">IF(C939="","",IFERROR(INDEX(Listes!$B$3:$B$20,MATCH(C939,Listes!$A$3:$A$20,0)),""))</f>
        <v>1</v>
      </c>
      <c r="J939" s="40" t="n">
        <f aca="false">IF(OR(H939="",I939=""),0,H939*I939)</f>
        <v>5</v>
      </c>
      <c r="K939" s="38" t="s">
        <v>93</v>
      </c>
      <c r="L939" s="38" t="s">
        <v>1054</v>
      </c>
      <c r="M939" s="41" t="str">
        <f aca="false">IF(D939="","",IF(E939="Référence inconnue","Référence inconnue",IF(I939="","Type inconnu",IF(AND(IFERROR(INDEX(Articles!$I$5:$I$304,MATCH(D939,Articles!$A$5:$A$304,0)),"Aucun")&lt;&gt;"Aucun",G939=""),"Lot manquant",IF(COUNTIF($N$2:$N$5000,N939)&gt;1,"Doublon ?","")))))</f>
        <v/>
      </c>
      <c r="N939" s="6" t="str">
        <f aca="false">IF(D939="","",B939&amp;"/"&amp;C939&amp;"/"&amp;D939&amp;"/"&amp;G939&amp;"/"&amp;H939&amp;"/"&amp;TEXT(A939,"0"))</f>
        <v>BR-2606-066/Réception/FIL10/FIL-2606-07/5/46178</v>
      </c>
    </row>
    <row r="940" customFormat="false" ht="15" hidden="false" customHeight="false" outlineLevel="0" collapsed="false">
      <c r="A940" s="37" t="n">
        <v>46178</v>
      </c>
      <c r="B940" s="38" t="s">
        <v>1055</v>
      </c>
      <c r="C940" s="38" t="s">
        <v>113</v>
      </c>
      <c r="D940" s="38" t="s">
        <v>95</v>
      </c>
      <c r="E940" s="39" t="str">
        <f aca="false">IF(D940="","",IFERROR(INDEX(Articles!$B$5:$B$304,MATCH(D940,Articles!$A$5:$A$304,0)),"Référence inconnue"))</f>
        <v>Gants de manutention taille 9</v>
      </c>
      <c r="F940" s="38" t="s">
        <v>93</v>
      </c>
      <c r="G940" s="38"/>
      <c r="H940" s="38" t="n">
        <v>3</v>
      </c>
      <c r="I940" s="40" t="n">
        <f aca="false">IF(C940="","",IFERROR(INDEX(Listes!$B$3:$B$20,MATCH(C940,Listes!$A$3:$A$20,0)),""))</f>
        <v>-1</v>
      </c>
      <c r="J940" s="40" t="n">
        <f aca="false">IF(OR(H940="",I940=""),0,H940*I940)</f>
        <v>-3</v>
      </c>
      <c r="K940" s="38" t="s">
        <v>93</v>
      </c>
      <c r="L940" s="38" t="s">
        <v>114</v>
      </c>
      <c r="M940" s="41" t="str">
        <f aca="false">IF(D940="","",IF(E940="Référence inconnue","Référence inconnue",IF(I940="","Type inconnu",IF(AND(IFERROR(INDEX(Articles!$I$5:$I$304,MATCH(D940,Articles!$A$5:$A$304,0)),"Aucun")&lt;&gt;"Aucun",G940=""),"Lot manquant",IF(COUNTIF($N$2:$N$5000,N940)&gt;1,"Doublon ?","")))))</f>
        <v/>
      </c>
      <c r="N940" s="6" t="str">
        <f aca="false">IF(D940="","",B940&amp;"/"&amp;C940&amp;"/"&amp;D940&amp;"/"&amp;G940&amp;"/"&amp;H940&amp;"/"&amp;TEXT(A940,"0"))</f>
        <v>BS-2606-1714/Sortie/GA09//3/46178</v>
      </c>
    </row>
    <row r="941" customFormat="false" ht="15" hidden="false" customHeight="false" outlineLevel="0" collapsed="false">
      <c r="A941" s="37" t="n">
        <v>46178</v>
      </c>
      <c r="B941" s="38" t="s">
        <v>1056</v>
      </c>
      <c r="C941" s="38" t="s">
        <v>113</v>
      </c>
      <c r="D941" s="38" t="s">
        <v>96</v>
      </c>
      <c r="E941" s="39" t="str">
        <f aca="false">IF(D941="","",IFERROR(INDEX(Articles!$B$5:$B$304,MATCH(D941,Articles!$A$5:$A$304,0)),"Référence inconnue"))</f>
        <v>Film étirable 500 mm</v>
      </c>
      <c r="F941" s="38" t="s">
        <v>93</v>
      </c>
      <c r="G941" s="38"/>
      <c r="H941" s="38" t="n">
        <v>3</v>
      </c>
      <c r="I941" s="40" t="n">
        <f aca="false">IF(C941="","",IFERROR(INDEX(Listes!$B$3:$B$20,MATCH(C941,Listes!$A$3:$A$20,0)),""))</f>
        <v>-1</v>
      </c>
      <c r="J941" s="40" t="n">
        <f aca="false">IF(OR(H941="",I941=""),0,H941*I941)</f>
        <v>-3</v>
      </c>
      <c r="K941" s="38" t="s">
        <v>93</v>
      </c>
      <c r="L941" s="38" t="s">
        <v>121</v>
      </c>
      <c r="M941" s="41" t="str">
        <f aca="false">IF(D941="","",IF(E941="Référence inconnue","Référence inconnue",IF(I941="","Type inconnu",IF(AND(IFERROR(INDEX(Articles!$I$5:$I$304,MATCH(D941,Articles!$A$5:$A$304,0)),"Aucun")&lt;&gt;"Aucun",G941=""),"Lot manquant",IF(COUNTIF($N$2:$N$5000,N941)&gt;1,"Doublon ?","")))))</f>
        <v/>
      </c>
      <c r="N941" s="6" t="str">
        <f aca="false">IF(D941="","",B941&amp;"/"&amp;C941&amp;"/"&amp;D941&amp;"/"&amp;G941&amp;"/"&amp;H941&amp;"/"&amp;TEXT(A941,"0"))</f>
        <v>BS-2606-1715/Sortie/FS500//3/46178</v>
      </c>
    </row>
    <row r="942" customFormat="false" ht="15" hidden="false" customHeight="false" outlineLevel="0" collapsed="false">
      <c r="A942" s="37" t="n">
        <v>46178</v>
      </c>
      <c r="B942" s="38" t="s">
        <v>1057</v>
      </c>
      <c r="C942" s="38" t="s">
        <v>113</v>
      </c>
      <c r="D942" s="38" t="s">
        <v>99</v>
      </c>
      <c r="E942" s="39" t="str">
        <f aca="false">IF(D942="","",IFERROR(INDEX(Articles!$B$5:$B$304,MATCH(D942,Articles!$A$5:$A$304,0)),"Référence inconnue"))</f>
        <v>Fil MIG Ø1 mm (bobine 15 kg)</v>
      </c>
      <c r="F942" s="38" t="s">
        <v>93</v>
      </c>
      <c r="G942" s="38" t="s">
        <v>1053</v>
      </c>
      <c r="H942" s="38" t="n">
        <v>2</v>
      </c>
      <c r="I942" s="40" t="n">
        <f aca="false">IF(C942="","",IFERROR(INDEX(Listes!$B$3:$B$20,MATCH(C942,Listes!$A$3:$A$20,0)),""))</f>
        <v>-1</v>
      </c>
      <c r="J942" s="40" t="n">
        <f aca="false">IF(OR(H942="",I942=""),0,H942*I942)</f>
        <v>-2</v>
      </c>
      <c r="K942" s="38" t="s">
        <v>93</v>
      </c>
      <c r="L942" s="38" t="s">
        <v>114</v>
      </c>
      <c r="M942" s="41" t="str">
        <f aca="false">IF(D942="","",IF(E942="Référence inconnue","Référence inconnue",IF(I942="","Type inconnu",IF(AND(IFERROR(INDEX(Articles!$I$5:$I$304,MATCH(D942,Articles!$A$5:$A$304,0)),"Aucun")&lt;&gt;"Aucun",G942=""),"Lot manquant",IF(COUNTIF($N$2:$N$5000,N942)&gt;1,"Doublon ?","")))))</f>
        <v/>
      </c>
      <c r="N942" s="6" t="str">
        <f aca="false">IF(D942="","",B942&amp;"/"&amp;C942&amp;"/"&amp;D942&amp;"/"&amp;G942&amp;"/"&amp;H942&amp;"/"&amp;TEXT(A942,"0"))</f>
        <v>BS-2606-1716/Sortie/FIL10/FIL-2606-07/2/46178</v>
      </c>
    </row>
    <row r="943" customFormat="false" ht="15" hidden="false" customHeight="false" outlineLevel="0" collapsed="false">
      <c r="A943" s="37" t="n">
        <v>46178</v>
      </c>
      <c r="B943" s="38" t="s">
        <v>1058</v>
      </c>
      <c r="C943" s="38" t="s">
        <v>113</v>
      </c>
      <c r="D943" s="38" t="s">
        <v>102</v>
      </c>
      <c r="E943" s="39" t="str">
        <f aca="false">IF(D943="","",IFERROR(INDEX(Articles!$B$5:$B$304,MATCH(D943,Articles!$A$5:$A$304,0)),"Référence inconnue"))</f>
        <v>Huile hydraulique HVLP 46 (bidon 20 L)</v>
      </c>
      <c r="F943" s="38" t="s">
        <v>93</v>
      </c>
      <c r="G943" s="38" t="s">
        <v>986</v>
      </c>
      <c r="H943" s="38" t="n">
        <v>1</v>
      </c>
      <c r="I943" s="40" t="n">
        <f aca="false">IF(C943="","",IFERROR(INDEX(Listes!$B$3:$B$20,MATCH(C943,Listes!$A$3:$A$20,0)),""))</f>
        <v>-1</v>
      </c>
      <c r="J943" s="40" t="n">
        <f aca="false">IF(OR(H943="",I943=""),0,H943*I943)</f>
        <v>-1</v>
      </c>
      <c r="K943" s="38" t="s">
        <v>93</v>
      </c>
      <c r="L943" s="38" t="s">
        <v>124</v>
      </c>
      <c r="M943" s="41" t="str">
        <f aca="false">IF(D943="","",IF(E943="Référence inconnue","Référence inconnue",IF(I943="","Type inconnu",IF(AND(IFERROR(INDEX(Articles!$I$5:$I$304,MATCH(D943,Articles!$A$5:$A$304,0)),"Aucun")&lt;&gt;"Aucun",G943=""),"Lot manquant",IF(COUNTIF($N$2:$N$5000,N943)&gt;1,"Doublon ?","")))))</f>
        <v/>
      </c>
      <c r="N943" s="6" t="str">
        <f aca="false">IF(D943="","",B943&amp;"/"&amp;C943&amp;"/"&amp;D943&amp;"/"&amp;G943&amp;"/"&amp;H943&amp;"/"&amp;TEXT(A943,"0"))</f>
        <v>BS-2606-1717/Sortie/HV46/HV-2605-13/1/46178</v>
      </c>
    </row>
    <row r="944" customFormat="false" ht="15" hidden="false" customHeight="false" outlineLevel="0" collapsed="false">
      <c r="A944" s="37" t="n">
        <v>46178</v>
      </c>
      <c r="B944" s="38" t="s">
        <v>1058</v>
      </c>
      <c r="C944" s="38" t="s">
        <v>113</v>
      </c>
      <c r="D944" s="38" t="s">
        <v>102</v>
      </c>
      <c r="E944" s="39" t="str">
        <f aca="false">IF(D944="","",IFERROR(INDEX(Articles!$B$5:$B$304,MATCH(D944,Articles!$A$5:$A$304,0)),"Référence inconnue"))</f>
        <v>Huile hydraulique HVLP 46 (bidon 20 L)</v>
      </c>
      <c r="F944" s="38" t="s">
        <v>93</v>
      </c>
      <c r="G944" s="38" t="s">
        <v>1004</v>
      </c>
      <c r="H944" s="38" t="n">
        <v>1</v>
      </c>
      <c r="I944" s="40" t="n">
        <f aca="false">IF(C944="","",IFERROR(INDEX(Listes!$B$3:$B$20,MATCH(C944,Listes!$A$3:$A$20,0)),""))</f>
        <v>-1</v>
      </c>
      <c r="J944" s="40" t="n">
        <f aca="false">IF(OR(H944="",I944=""),0,H944*I944)</f>
        <v>-1</v>
      </c>
      <c r="K944" s="38" t="s">
        <v>93</v>
      </c>
      <c r="L944" s="38" t="s">
        <v>124</v>
      </c>
      <c r="M944" s="41" t="str">
        <f aca="false">IF(D944="","",IF(E944="Référence inconnue","Référence inconnue",IF(I944="","Type inconnu",IF(AND(IFERROR(INDEX(Articles!$I$5:$I$304,MATCH(D944,Articles!$A$5:$A$304,0)),"Aucun")&lt;&gt;"Aucun",G944=""),"Lot manquant",IF(COUNTIF($N$2:$N$5000,N944)&gt;1,"Doublon ?","")))))</f>
        <v/>
      </c>
      <c r="N944" s="6" t="str">
        <f aca="false">IF(D944="","",B944&amp;"/"&amp;C944&amp;"/"&amp;D944&amp;"/"&amp;G944&amp;"/"&amp;H944&amp;"/"&amp;TEXT(A944,"0"))</f>
        <v>BS-2606-1717/Sortie/HV46/HV-2605-14/1/46178</v>
      </c>
    </row>
    <row r="945" customFormat="false" ht="15" hidden="false" customHeight="false" outlineLevel="0" collapsed="false">
      <c r="A945" s="37" t="n">
        <v>46181</v>
      </c>
      <c r="B945" s="38" t="s">
        <v>1059</v>
      </c>
      <c r="C945" s="38" t="s">
        <v>113</v>
      </c>
      <c r="D945" s="38" t="s">
        <v>92</v>
      </c>
      <c r="E945" s="39" t="str">
        <f aca="false">IF(D945="","",IFERROR(INDEX(Articles!$B$5:$B$304,MATCH(D945,Articles!$A$5:$A$304,0)),"Référence inconnue"))</f>
        <v>Disque à tronçonner Ø125 mm</v>
      </c>
      <c r="F945" s="38" t="s">
        <v>111</v>
      </c>
      <c r="G945" s="38"/>
      <c r="H945" s="38" t="n">
        <v>8</v>
      </c>
      <c r="I945" s="40" t="n">
        <f aca="false">IF(C945="","",IFERROR(INDEX(Listes!$B$3:$B$20,MATCH(C945,Listes!$A$3:$A$20,0)),""))</f>
        <v>-1</v>
      </c>
      <c r="J945" s="40" t="n">
        <f aca="false">IF(OR(H945="",I945=""),0,H945*I945)</f>
        <v>-8</v>
      </c>
      <c r="K945" s="38" t="s">
        <v>111</v>
      </c>
      <c r="L945" s="38" t="s">
        <v>114</v>
      </c>
      <c r="M945" s="41" t="str">
        <f aca="false">IF(D945="","",IF(E945="Référence inconnue","Référence inconnue",IF(I945="","Type inconnu",IF(AND(IFERROR(INDEX(Articles!$I$5:$I$304,MATCH(D945,Articles!$A$5:$A$304,0)),"Aucun")&lt;&gt;"Aucun",G945=""),"Lot manquant",IF(COUNTIF($N$2:$N$5000,N945)&gt;1,"Doublon ?","")))))</f>
        <v/>
      </c>
      <c r="N945" s="6" t="str">
        <f aca="false">IF(D945="","",B945&amp;"/"&amp;C945&amp;"/"&amp;D945&amp;"/"&amp;G945&amp;"/"&amp;H945&amp;"/"&amp;TEXT(A945,"0"))</f>
        <v>BS-2606-1718/Sortie/DT125//8/46181</v>
      </c>
    </row>
    <row r="946" customFormat="false" ht="15" hidden="false" customHeight="false" outlineLevel="0" collapsed="false">
      <c r="A946" s="37" t="n">
        <v>46181</v>
      </c>
      <c r="B946" s="38" t="s">
        <v>1060</v>
      </c>
      <c r="C946" s="38" t="s">
        <v>113</v>
      </c>
      <c r="D946" s="38" t="s">
        <v>92</v>
      </c>
      <c r="E946" s="39" t="str">
        <f aca="false">IF(D946="","",IFERROR(INDEX(Articles!$B$5:$B$304,MATCH(D946,Articles!$A$5:$A$304,0)),"Référence inconnue"))</f>
        <v>Disque à tronçonner Ø125 mm</v>
      </c>
      <c r="F946" s="38" t="s">
        <v>111</v>
      </c>
      <c r="G946" s="38"/>
      <c r="H946" s="38" t="n">
        <v>10</v>
      </c>
      <c r="I946" s="40" t="n">
        <f aca="false">IF(C946="","",IFERROR(INDEX(Listes!$B$3:$B$20,MATCH(C946,Listes!$A$3:$A$20,0)),""))</f>
        <v>-1</v>
      </c>
      <c r="J946" s="40" t="n">
        <f aca="false">IF(OR(H946="",I946=""),0,H946*I946)</f>
        <v>-10</v>
      </c>
      <c r="K946" s="38" t="s">
        <v>111</v>
      </c>
      <c r="L946" s="38" t="s">
        <v>114</v>
      </c>
      <c r="M946" s="41" t="str">
        <f aca="false">IF(D946="","",IF(E946="Référence inconnue","Référence inconnue",IF(I946="","Type inconnu",IF(AND(IFERROR(INDEX(Articles!$I$5:$I$304,MATCH(D946,Articles!$A$5:$A$304,0)),"Aucun")&lt;&gt;"Aucun",G946=""),"Lot manquant",IF(COUNTIF($N$2:$N$5000,N946)&gt;1,"Doublon ?","")))))</f>
        <v/>
      </c>
      <c r="N946" s="6" t="str">
        <f aca="false">IF(D946="","",B946&amp;"/"&amp;C946&amp;"/"&amp;D946&amp;"/"&amp;G946&amp;"/"&amp;H946&amp;"/"&amp;TEXT(A946,"0"))</f>
        <v>BS-2606-1719/Sortie/DT125//10/46181</v>
      </c>
    </row>
    <row r="947" customFormat="false" ht="15" hidden="false" customHeight="false" outlineLevel="0" collapsed="false">
      <c r="A947" s="37" t="n">
        <v>46181</v>
      </c>
      <c r="B947" s="38" t="s">
        <v>1061</v>
      </c>
      <c r="C947" s="38" t="s">
        <v>113</v>
      </c>
      <c r="D947" s="38" t="s">
        <v>95</v>
      </c>
      <c r="E947" s="39" t="str">
        <f aca="false">IF(D947="","",IFERROR(INDEX(Articles!$B$5:$B$304,MATCH(D947,Articles!$A$5:$A$304,0)),"Référence inconnue"))</f>
        <v>Gants de manutention taille 9</v>
      </c>
      <c r="F947" s="38" t="s">
        <v>93</v>
      </c>
      <c r="G947" s="38"/>
      <c r="H947" s="38" t="n">
        <v>7</v>
      </c>
      <c r="I947" s="40" t="n">
        <f aca="false">IF(C947="","",IFERROR(INDEX(Listes!$B$3:$B$20,MATCH(C947,Listes!$A$3:$A$20,0)),""))</f>
        <v>-1</v>
      </c>
      <c r="J947" s="40" t="n">
        <f aca="false">IF(OR(H947="",I947=""),0,H947*I947)</f>
        <v>-7</v>
      </c>
      <c r="K947" s="38" t="s">
        <v>93</v>
      </c>
      <c r="L947" s="38" t="s">
        <v>114</v>
      </c>
      <c r="M947" s="41" t="str">
        <f aca="false">IF(D947="","",IF(E947="Référence inconnue","Référence inconnue",IF(I947="","Type inconnu",IF(AND(IFERROR(INDEX(Articles!$I$5:$I$304,MATCH(D947,Articles!$A$5:$A$304,0)),"Aucun")&lt;&gt;"Aucun",G947=""),"Lot manquant",IF(COUNTIF($N$2:$N$5000,N947)&gt;1,"Doublon ?","")))))</f>
        <v/>
      </c>
      <c r="N947" s="6" t="str">
        <f aca="false">IF(D947="","",B947&amp;"/"&amp;C947&amp;"/"&amp;D947&amp;"/"&amp;G947&amp;"/"&amp;H947&amp;"/"&amp;TEXT(A947,"0"))</f>
        <v>BS-2606-1720/Sortie/GA09//7/46181</v>
      </c>
    </row>
    <row r="948" customFormat="false" ht="15" hidden="false" customHeight="false" outlineLevel="0" collapsed="false">
      <c r="A948" s="37" t="n">
        <v>46181</v>
      </c>
      <c r="B948" s="38" t="s">
        <v>1062</v>
      </c>
      <c r="C948" s="38" t="s">
        <v>113</v>
      </c>
      <c r="D948" s="38" t="s">
        <v>97</v>
      </c>
      <c r="E948" s="39" t="str">
        <f aca="false">IF(D948="","",IFERROR(INDEX(Articles!$B$5:$B$304,MATCH(D948,Articles!$A$5:$A$304,0)),"Référence inconnue"))</f>
        <v>Vis H M8x30 (boîte de 100)</v>
      </c>
      <c r="F948" s="38" t="s">
        <v>93</v>
      </c>
      <c r="G948" s="38"/>
      <c r="H948" s="38" t="n">
        <v>3</v>
      </c>
      <c r="I948" s="40" t="n">
        <f aca="false">IF(C948="","",IFERROR(INDEX(Listes!$B$3:$B$20,MATCH(C948,Listes!$A$3:$A$20,0)),""))</f>
        <v>-1</v>
      </c>
      <c r="J948" s="40" t="n">
        <f aca="false">IF(OR(H948="",I948=""),0,H948*I948)</f>
        <v>-3</v>
      </c>
      <c r="K948" s="38" t="s">
        <v>93</v>
      </c>
      <c r="L948" s="38" t="s">
        <v>114</v>
      </c>
      <c r="M948" s="41" t="str">
        <f aca="false">IF(D948="","",IF(E948="Référence inconnue","Référence inconnue",IF(I948="","Type inconnu",IF(AND(IFERROR(INDEX(Articles!$I$5:$I$304,MATCH(D948,Articles!$A$5:$A$304,0)),"Aucun")&lt;&gt;"Aucun",G948=""),"Lot manquant",IF(COUNTIF($N$2:$N$5000,N948)&gt;1,"Doublon ?","")))))</f>
        <v/>
      </c>
      <c r="N948" s="6" t="str">
        <f aca="false">IF(D948="","",B948&amp;"/"&amp;C948&amp;"/"&amp;D948&amp;"/"&amp;G948&amp;"/"&amp;H948&amp;"/"&amp;TEXT(A948,"0"))</f>
        <v>BS-2606-1721/Sortie/BO830//3/46181</v>
      </c>
    </row>
    <row r="949" customFormat="false" ht="15" hidden="false" customHeight="false" outlineLevel="0" collapsed="false">
      <c r="A949" s="37" t="n">
        <v>46182</v>
      </c>
      <c r="B949" s="38" t="s">
        <v>1063</v>
      </c>
      <c r="C949" s="38" t="s">
        <v>140</v>
      </c>
      <c r="D949" s="38" t="s">
        <v>102</v>
      </c>
      <c r="E949" s="39" t="str">
        <f aca="false">IF(D949="","",IFERROR(INDEX(Articles!$B$5:$B$304,MATCH(D949,Articles!$A$5:$A$304,0)),"Référence inconnue"))</f>
        <v>Huile hydraulique HVLP 46 (bidon 20 L)</v>
      </c>
      <c r="F949" s="38" t="s">
        <v>93</v>
      </c>
      <c r="G949" s="38" t="s">
        <v>1064</v>
      </c>
      <c r="H949" s="38" t="n">
        <v>3</v>
      </c>
      <c r="I949" s="40" t="n">
        <f aca="false">IF(C949="","",IFERROR(INDEX(Listes!$B$3:$B$20,MATCH(C949,Listes!$A$3:$A$20,0)),""))</f>
        <v>1</v>
      </c>
      <c r="J949" s="40" t="n">
        <f aca="false">IF(OR(H949="",I949=""),0,H949*I949)</f>
        <v>3</v>
      </c>
      <c r="K949" s="38" t="s">
        <v>93</v>
      </c>
      <c r="L949" s="38" t="s">
        <v>1065</v>
      </c>
      <c r="M949" s="41" t="str">
        <f aca="false">IF(D949="","",IF(E949="Référence inconnue","Référence inconnue",IF(I949="","Type inconnu",IF(AND(IFERROR(INDEX(Articles!$I$5:$I$304,MATCH(D949,Articles!$A$5:$A$304,0)),"Aucun")&lt;&gt;"Aucun",G949=""),"Lot manquant",IF(COUNTIF($N$2:$N$5000,N949)&gt;1,"Doublon ?","")))))</f>
        <v/>
      </c>
      <c r="N949" s="6" t="str">
        <f aca="false">IF(D949="","",B949&amp;"/"&amp;C949&amp;"/"&amp;D949&amp;"/"&amp;G949&amp;"/"&amp;H949&amp;"/"&amp;TEXT(A949,"0"))</f>
        <v>BR-2606-067/Réception/HV46/HV-2606-15/3/46182</v>
      </c>
    </row>
    <row r="950" customFormat="false" ht="15" hidden="false" customHeight="false" outlineLevel="0" collapsed="false">
      <c r="A950" s="37" t="n">
        <v>46182</v>
      </c>
      <c r="B950" s="38" t="s">
        <v>1066</v>
      </c>
      <c r="C950" s="38" t="s">
        <v>107</v>
      </c>
      <c r="D950" s="38" t="s">
        <v>92</v>
      </c>
      <c r="E950" s="39" t="str">
        <f aca="false">IF(D950="","",IFERROR(INDEX(Articles!$B$5:$B$304,MATCH(D950,Articles!$A$5:$A$304,0)),"Référence inconnue"))</f>
        <v>Disque à tronçonner Ø125 mm</v>
      </c>
      <c r="F950" s="38" t="s">
        <v>93</v>
      </c>
      <c r="G950" s="38"/>
      <c r="H950" s="38" t="n">
        <v>20</v>
      </c>
      <c r="I950" s="40" t="n">
        <f aca="false">IF(C950="","",IFERROR(INDEX(Listes!$B$3:$B$20,MATCH(C950,Listes!$A$3:$A$20,0)),""))</f>
        <v>-1</v>
      </c>
      <c r="J950" s="40" t="n">
        <f aca="false">IF(OR(H950="",I950=""),0,H950*I950)</f>
        <v>-20</v>
      </c>
      <c r="K950" s="38" t="s">
        <v>93</v>
      </c>
      <c r="L950" s="38" t="s">
        <v>108</v>
      </c>
      <c r="M950" s="41" t="str">
        <f aca="false">IF(D950="","",IF(E950="Référence inconnue","Référence inconnue",IF(I950="","Type inconnu",IF(AND(IFERROR(INDEX(Articles!$I$5:$I$304,MATCH(D950,Articles!$A$5:$A$304,0)),"Aucun")&lt;&gt;"Aucun",G950=""),"Lot manquant",IF(COUNTIF($N$2:$N$5000,N950)&gt;1,"Doublon ?","")))))</f>
        <v/>
      </c>
      <c r="N950" s="6" t="str">
        <f aca="false">IF(D950="","",B950&amp;"/"&amp;C950&amp;"/"&amp;D950&amp;"/"&amp;G950&amp;"/"&amp;H950&amp;"/"&amp;TEXT(A950,"0"))</f>
        <v>TR-2606-069/Transfert sortant/DT125//20/46182</v>
      </c>
    </row>
    <row r="951" customFormat="false" ht="15" hidden="false" customHeight="false" outlineLevel="0" collapsed="false">
      <c r="A951" s="37" t="n">
        <v>46182</v>
      </c>
      <c r="B951" s="38" t="s">
        <v>1066</v>
      </c>
      <c r="C951" s="38" t="s">
        <v>110</v>
      </c>
      <c r="D951" s="38" t="s">
        <v>92</v>
      </c>
      <c r="E951" s="39" t="str">
        <f aca="false">IF(D951="","",IFERROR(INDEX(Articles!$B$5:$B$304,MATCH(D951,Articles!$A$5:$A$304,0)),"Référence inconnue"))</f>
        <v>Disque à tronçonner Ø125 mm</v>
      </c>
      <c r="F951" s="38" t="s">
        <v>111</v>
      </c>
      <c r="G951" s="38"/>
      <c r="H951" s="38" t="n">
        <v>20</v>
      </c>
      <c r="I951" s="40" t="n">
        <f aca="false">IF(C951="","",IFERROR(INDEX(Listes!$B$3:$B$20,MATCH(C951,Listes!$A$3:$A$20,0)),""))</f>
        <v>1</v>
      </c>
      <c r="J951" s="40" t="n">
        <f aca="false">IF(OR(H951="",I951=""),0,H951*I951)</f>
        <v>20</v>
      </c>
      <c r="K951" s="38" t="s">
        <v>93</v>
      </c>
      <c r="L951" s="38" t="s">
        <v>108</v>
      </c>
      <c r="M951" s="41" t="str">
        <f aca="false">IF(D951="","",IF(E951="Référence inconnue","Référence inconnue",IF(I951="","Type inconnu",IF(AND(IFERROR(INDEX(Articles!$I$5:$I$304,MATCH(D951,Articles!$A$5:$A$304,0)),"Aucun")&lt;&gt;"Aucun",G951=""),"Lot manquant",IF(COUNTIF($N$2:$N$5000,N951)&gt;1,"Doublon ?","")))))</f>
        <v/>
      </c>
      <c r="N951" s="6" t="str">
        <f aca="false">IF(D951="","",B951&amp;"/"&amp;C951&amp;"/"&amp;D951&amp;"/"&amp;G951&amp;"/"&amp;H951&amp;"/"&amp;TEXT(A951,"0"))</f>
        <v>TR-2606-069/Transfert entrant/DT125//20/46182</v>
      </c>
    </row>
    <row r="952" customFormat="false" ht="15" hidden="false" customHeight="false" outlineLevel="0" collapsed="false">
      <c r="A952" s="37" t="n">
        <v>46182</v>
      </c>
      <c r="B952" s="38" t="s">
        <v>1067</v>
      </c>
      <c r="C952" s="38" t="s">
        <v>113</v>
      </c>
      <c r="D952" s="38" t="s">
        <v>92</v>
      </c>
      <c r="E952" s="39" t="str">
        <f aca="false">IF(D952="","",IFERROR(INDEX(Articles!$B$5:$B$304,MATCH(D952,Articles!$A$5:$A$304,0)),"Référence inconnue"))</f>
        <v>Disque à tronçonner Ø125 mm</v>
      </c>
      <c r="F952" s="38" t="s">
        <v>111</v>
      </c>
      <c r="G952" s="38"/>
      <c r="H952" s="38" t="n">
        <v>10</v>
      </c>
      <c r="I952" s="40" t="n">
        <f aca="false">IF(C952="","",IFERROR(INDEX(Listes!$B$3:$B$20,MATCH(C952,Listes!$A$3:$A$20,0)),""))</f>
        <v>-1</v>
      </c>
      <c r="J952" s="40" t="n">
        <f aca="false">IF(OR(H952="",I952=""),0,H952*I952)</f>
        <v>-10</v>
      </c>
      <c r="K952" s="38" t="s">
        <v>111</v>
      </c>
      <c r="L952" s="38" t="s">
        <v>114</v>
      </c>
      <c r="M952" s="41" t="str">
        <f aca="false">IF(D952="","",IF(E952="Référence inconnue","Référence inconnue",IF(I952="","Type inconnu",IF(AND(IFERROR(INDEX(Articles!$I$5:$I$304,MATCH(D952,Articles!$A$5:$A$304,0)),"Aucun")&lt;&gt;"Aucun",G952=""),"Lot manquant",IF(COUNTIF($N$2:$N$5000,N952)&gt;1,"Doublon ?","")))))</f>
        <v/>
      </c>
      <c r="N952" s="6" t="str">
        <f aca="false">IF(D952="","",B952&amp;"/"&amp;C952&amp;"/"&amp;D952&amp;"/"&amp;G952&amp;"/"&amp;H952&amp;"/"&amp;TEXT(A952,"0"))</f>
        <v>BS-2606-1722/Sortie/DT125//10/46182</v>
      </c>
    </row>
    <row r="953" customFormat="false" ht="15" hidden="false" customHeight="false" outlineLevel="0" collapsed="false">
      <c r="A953" s="37" t="n">
        <v>46182</v>
      </c>
      <c r="B953" s="38" t="s">
        <v>1068</v>
      </c>
      <c r="C953" s="38" t="s">
        <v>113</v>
      </c>
      <c r="D953" s="38" t="s">
        <v>95</v>
      </c>
      <c r="E953" s="39" t="str">
        <f aca="false">IF(D953="","",IFERROR(INDEX(Articles!$B$5:$B$304,MATCH(D953,Articles!$A$5:$A$304,0)),"Référence inconnue"))</f>
        <v>Gants de manutention taille 9</v>
      </c>
      <c r="F953" s="38" t="s">
        <v>93</v>
      </c>
      <c r="G953" s="38"/>
      <c r="H953" s="38" t="n">
        <v>6</v>
      </c>
      <c r="I953" s="40" t="n">
        <f aca="false">IF(C953="","",IFERROR(INDEX(Listes!$B$3:$B$20,MATCH(C953,Listes!$A$3:$A$20,0)),""))</f>
        <v>-1</v>
      </c>
      <c r="J953" s="40" t="n">
        <f aca="false">IF(OR(H953="",I953=""),0,H953*I953)</f>
        <v>-6</v>
      </c>
      <c r="K953" s="38" t="s">
        <v>93</v>
      </c>
      <c r="L953" s="38" t="s">
        <v>114</v>
      </c>
      <c r="M953" s="41" t="str">
        <f aca="false">IF(D953="","",IF(E953="Référence inconnue","Référence inconnue",IF(I953="","Type inconnu",IF(AND(IFERROR(INDEX(Articles!$I$5:$I$304,MATCH(D953,Articles!$A$5:$A$304,0)),"Aucun")&lt;&gt;"Aucun",G953=""),"Lot manquant",IF(COUNTIF($N$2:$N$5000,N953)&gt;1,"Doublon ?","")))))</f>
        <v/>
      </c>
      <c r="N953" s="6" t="str">
        <f aca="false">IF(D953="","",B953&amp;"/"&amp;C953&amp;"/"&amp;D953&amp;"/"&amp;G953&amp;"/"&amp;H953&amp;"/"&amp;TEXT(A953,"0"))</f>
        <v>BS-2606-1723/Sortie/GA09//6/46182</v>
      </c>
    </row>
    <row r="954" customFormat="false" ht="15" hidden="false" customHeight="false" outlineLevel="0" collapsed="false">
      <c r="A954" s="37" t="n">
        <v>46182</v>
      </c>
      <c r="B954" s="38" t="s">
        <v>1069</v>
      </c>
      <c r="C954" s="38" t="s">
        <v>113</v>
      </c>
      <c r="D954" s="38" t="s">
        <v>96</v>
      </c>
      <c r="E954" s="39" t="str">
        <f aca="false">IF(D954="","",IFERROR(INDEX(Articles!$B$5:$B$304,MATCH(D954,Articles!$A$5:$A$304,0)),"Référence inconnue"))</f>
        <v>Film étirable 500 mm</v>
      </c>
      <c r="F954" s="38" t="s">
        <v>93</v>
      </c>
      <c r="G954" s="38"/>
      <c r="H954" s="38" t="n">
        <v>3</v>
      </c>
      <c r="I954" s="40" t="n">
        <f aca="false">IF(C954="","",IFERROR(INDEX(Listes!$B$3:$B$20,MATCH(C954,Listes!$A$3:$A$20,0)),""))</f>
        <v>-1</v>
      </c>
      <c r="J954" s="40" t="n">
        <f aca="false">IF(OR(H954="",I954=""),0,H954*I954)</f>
        <v>-3</v>
      </c>
      <c r="K954" s="38" t="s">
        <v>93</v>
      </c>
      <c r="L954" s="38" t="s">
        <v>121</v>
      </c>
      <c r="M954" s="41" t="str">
        <f aca="false">IF(D954="","",IF(E954="Référence inconnue","Référence inconnue",IF(I954="","Type inconnu",IF(AND(IFERROR(INDEX(Articles!$I$5:$I$304,MATCH(D954,Articles!$A$5:$A$304,0)),"Aucun")&lt;&gt;"Aucun",G954=""),"Lot manquant",IF(COUNTIF($N$2:$N$5000,N954)&gt;1,"Doublon ?","")))))</f>
        <v/>
      </c>
      <c r="N954" s="6" t="str">
        <f aca="false">IF(D954="","",B954&amp;"/"&amp;C954&amp;"/"&amp;D954&amp;"/"&amp;G954&amp;"/"&amp;H954&amp;"/"&amp;TEXT(A954,"0"))</f>
        <v>BS-2606-1724/Sortie/FS500//3/46182</v>
      </c>
    </row>
    <row r="955" customFormat="false" ht="15" hidden="false" customHeight="false" outlineLevel="0" collapsed="false">
      <c r="A955" s="37" t="n">
        <v>46183</v>
      </c>
      <c r="B955" s="38" t="s">
        <v>1070</v>
      </c>
      <c r="C955" s="38" t="s">
        <v>140</v>
      </c>
      <c r="D955" s="38" t="s">
        <v>99</v>
      </c>
      <c r="E955" s="39" t="str">
        <f aca="false">IF(D955="","",IFERROR(INDEX(Articles!$B$5:$B$304,MATCH(D955,Articles!$A$5:$A$304,0)),"Référence inconnue"))</f>
        <v>Fil MIG Ø1 mm (bobine 15 kg)</v>
      </c>
      <c r="F955" s="38" t="s">
        <v>93</v>
      </c>
      <c r="G955" s="38" t="s">
        <v>1071</v>
      </c>
      <c r="H955" s="38" t="n">
        <v>5</v>
      </c>
      <c r="I955" s="40" t="n">
        <f aca="false">IF(C955="","",IFERROR(INDEX(Listes!$B$3:$B$20,MATCH(C955,Listes!$A$3:$A$20,0)),""))</f>
        <v>1</v>
      </c>
      <c r="J955" s="40" t="n">
        <f aca="false">IF(OR(H955="",I955=""),0,H955*I955)</f>
        <v>5</v>
      </c>
      <c r="K955" s="38" t="s">
        <v>93</v>
      </c>
      <c r="L955" s="38" t="s">
        <v>1072</v>
      </c>
      <c r="M955" s="41" t="str">
        <f aca="false">IF(D955="","",IF(E955="Référence inconnue","Référence inconnue",IF(I955="","Type inconnu",IF(AND(IFERROR(INDEX(Articles!$I$5:$I$304,MATCH(D955,Articles!$A$5:$A$304,0)),"Aucun")&lt;&gt;"Aucun",G955=""),"Lot manquant",IF(COUNTIF($N$2:$N$5000,N955)&gt;1,"Doublon ?","")))))</f>
        <v/>
      </c>
      <c r="N955" s="6" t="str">
        <f aca="false">IF(D955="","",B955&amp;"/"&amp;C955&amp;"/"&amp;D955&amp;"/"&amp;G955&amp;"/"&amp;H955&amp;"/"&amp;TEXT(A955,"0"))</f>
        <v>BR-2606-068/Réception/FIL10/FIL-2606-08/5/46183</v>
      </c>
    </row>
    <row r="956" customFormat="false" ht="15" hidden="false" customHeight="false" outlineLevel="0" collapsed="false">
      <c r="A956" s="37" t="n">
        <v>46183</v>
      </c>
      <c r="B956" s="38" t="s">
        <v>1073</v>
      </c>
      <c r="C956" s="38" t="s">
        <v>140</v>
      </c>
      <c r="D956" s="38" t="s">
        <v>96</v>
      </c>
      <c r="E956" s="39" t="str">
        <f aca="false">IF(D956="","",IFERROR(INDEX(Articles!$B$5:$B$304,MATCH(D956,Articles!$A$5:$A$304,0)),"Référence inconnue"))</f>
        <v>Film étirable 500 mm</v>
      </c>
      <c r="F956" s="38" t="s">
        <v>93</v>
      </c>
      <c r="G956" s="38"/>
      <c r="H956" s="38" t="n">
        <v>50</v>
      </c>
      <c r="I956" s="40" t="n">
        <f aca="false">IF(C956="","",IFERROR(INDEX(Listes!$B$3:$B$20,MATCH(C956,Listes!$A$3:$A$20,0)),""))</f>
        <v>1</v>
      </c>
      <c r="J956" s="40" t="n">
        <f aca="false">IF(OR(H956="",I956=""),0,H956*I956)</f>
        <v>50</v>
      </c>
      <c r="K956" s="38" t="s">
        <v>93</v>
      </c>
      <c r="L956" s="38" t="s">
        <v>1074</v>
      </c>
      <c r="M956" s="41" t="str">
        <f aca="false">IF(D956="","",IF(E956="Référence inconnue","Référence inconnue",IF(I956="","Type inconnu",IF(AND(IFERROR(INDEX(Articles!$I$5:$I$304,MATCH(D956,Articles!$A$5:$A$304,0)),"Aucun")&lt;&gt;"Aucun",G956=""),"Lot manquant",IF(COUNTIF($N$2:$N$5000,N956)&gt;1,"Doublon ?","")))))</f>
        <v/>
      </c>
      <c r="N956" s="6" t="str">
        <f aca="false">IF(D956="","",B956&amp;"/"&amp;C956&amp;"/"&amp;D956&amp;"/"&amp;G956&amp;"/"&amp;H956&amp;"/"&amp;TEXT(A956,"0"))</f>
        <v>BR-2606-069/Réception/FS500//50/46183</v>
      </c>
    </row>
    <row r="957" customFormat="false" ht="15" hidden="false" customHeight="false" outlineLevel="0" collapsed="false">
      <c r="A957" s="37" t="n">
        <v>46183</v>
      </c>
      <c r="B957" s="38" t="s">
        <v>1075</v>
      </c>
      <c r="C957" s="38" t="s">
        <v>140</v>
      </c>
      <c r="D957" s="38" t="s">
        <v>98</v>
      </c>
      <c r="E957" s="39" t="str">
        <f aca="false">IF(D957="","",IFERROR(INDEX(Articles!$B$5:$B$304,MATCH(D957,Articles!$A$5:$A$304,0)),"Référence inconnue"))</f>
        <v>Roulement 6204-2RS</v>
      </c>
      <c r="F957" s="38" t="s">
        <v>93</v>
      </c>
      <c r="G957" s="38"/>
      <c r="H957" s="38" t="n">
        <v>24</v>
      </c>
      <c r="I957" s="40" t="n">
        <f aca="false">IF(C957="","",IFERROR(INDEX(Listes!$B$3:$B$20,MATCH(C957,Listes!$A$3:$A$20,0)),""))</f>
        <v>1</v>
      </c>
      <c r="J957" s="40" t="n">
        <f aca="false">IF(OR(H957="",I957=""),0,H957*I957)</f>
        <v>24</v>
      </c>
      <c r="K957" s="38" t="s">
        <v>93</v>
      </c>
      <c r="L957" s="38" t="s">
        <v>1076</v>
      </c>
      <c r="M957" s="41" t="str">
        <f aca="false">IF(D957="","",IF(E957="Référence inconnue","Référence inconnue",IF(I957="","Type inconnu",IF(AND(IFERROR(INDEX(Articles!$I$5:$I$304,MATCH(D957,Articles!$A$5:$A$304,0)),"Aucun")&lt;&gt;"Aucun",G957=""),"Lot manquant",IF(COUNTIF($N$2:$N$5000,N957)&gt;1,"Doublon ?","")))))</f>
        <v/>
      </c>
      <c r="N957" s="6" t="str">
        <f aca="false">IF(D957="","",B957&amp;"/"&amp;C957&amp;"/"&amp;D957&amp;"/"&amp;G957&amp;"/"&amp;H957&amp;"/"&amp;TEXT(A957,"0"))</f>
        <v>BR-2606-070/Réception/RL6204//24/46183</v>
      </c>
    </row>
    <row r="958" customFormat="false" ht="15" hidden="false" customHeight="false" outlineLevel="0" collapsed="false">
      <c r="A958" s="37" t="n">
        <v>46183</v>
      </c>
      <c r="B958" s="38" t="s">
        <v>1077</v>
      </c>
      <c r="C958" s="38" t="s">
        <v>107</v>
      </c>
      <c r="D958" s="38" t="s">
        <v>92</v>
      </c>
      <c r="E958" s="39" t="str">
        <f aca="false">IF(D958="","",IFERROR(INDEX(Articles!$B$5:$B$304,MATCH(D958,Articles!$A$5:$A$304,0)),"Référence inconnue"))</f>
        <v>Disque à tronçonner Ø125 mm</v>
      </c>
      <c r="F958" s="38" t="s">
        <v>93</v>
      </c>
      <c r="G958" s="38"/>
      <c r="H958" s="38" t="n">
        <v>20</v>
      </c>
      <c r="I958" s="40" t="n">
        <f aca="false">IF(C958="","",IFERROR(INDEX(Listes!$B$3:$B$20,MATCH(C958,Listes!$A$3:$A$20,0)),""))</f>
        <v>-1</v>
      </c>
      <c r="J958" s="40" t="n">
        <f aca="false">IF(OR(H958="",I958=""),0,H958*I958)</f>
        <v>-20</v>
      </c>
      <c r="K958" s="38" t="s">
        <v>93</v>
      </c>
      <c r="L958" s="38" t="s">
        <v>108</v>
      </c>
      <c r="M958" s="41" t="str">
        <f aca="false">IF(D958="","",IF(E958="Référence inconnue","Référence inconnue",IF(I958="","Type inconnu",IF(AND(IFERROR(INDEX(Articles!$I$5:$I$304,MATCH(D958,Articles!$A$5:$A$304,0)),"Aucun")&lt;&gt;"Aucun",G958=""),"Lot manquant",IF(COUNTIF($N$2:$N$5000,N958)&gt;1,"Doublon ?","")))))</f>
        <v/>
      </c>
      <c r="N958" s="6" t="str">
        <f aca="false">IF(D958="","",B958&amp;"/"&amp;C958&amp;"/"&amp;D958&amp;"/"&amp;G958&amp;"/"&amp;H958&amp;"/"&amp;TEXT(A958,"0"))</f>
        <v>TR-2606-070/Transfert sortant/DT125//20/46183</v>
      </c>
    </row>
    <row r="959" customFormat="false" ht="15" hidden="false" customHeight="false" outlineLevel="0" collapsed="false">
      <c r="A959" s="37" t="n">
        <v>46183</v>
      </c>
      <c r="B959" s="38" t="s">
        <v>1077</v>
      </c>
      <c r="C959" s="38" t="s">
        <v>110</v>
      </c>
      <c r="D959" s="38" t="s">
        <v>92</v>
      </c>
      <c r="E959" s="39" t="str">
        <f aca="false">IF(D959="","",IFERROR(INDEX(Articles!$B$5:$B$304,MATCH(D959,Articles!$A$5:$A$304,0)),"Référence inconnue"))</f>
        <v>Disque à tronçonner Ø125 mm</v>
      </c>
      <c r="F959" s="38" t="s">
        <v>111</v>
      </c>
      <c r="G959" s="38"/>
      <c r="H959" s="38" t="n">
        <v>20</v>
      </c>
      <c r="I959" s="40" t="n">
        <f aca="false">IF(C959="","",IFERROR(INDEX(Listes!$B$3:$B$20,MATCH(C959,Listes!$A$3:$A$20,0)),""))</f>
        <v>1</v>
      </c>
      <c r="J959" s="40" t="n">
        <f aca="false">IF(OR(H959="",I959=""),0,H959*I959)</f>
        <v>20</v>
      </c>
      <c r="K959" s="38" t="s">
        <v>93</v>
      </c>
      <c r="L959" s="38" t="s">
        <v>108</v>
      </c>
      <c r="M959" s="41" t="str">
        <f aca="false">IF(D959="","",IF(E959="Référence inconnue","Référence inconnue",IF(I959="","Type inconnu",IF(AND(IFERROR(INDEX(Articles!$I$5:$I$304,MATCH(D959,Articles!$A$5:$A$304,0)),"Aucun")&lt;&gt;"Aucun",G959=""),"Lot manquant",IF(COUNTIF($N$2:$N$5000,N959)&gt;1,"Doublon ?","")))))</f>
        <v/>
      </c>
      <c r="N959" s="6" t="str">
        <f aca="false">IF(D959="","",B959&amp;"/"&amp;C959&amp;"/"&amp;D959&amp;"/"&amp;G959&amp;"/"&amp;H959&amp;"/"&amp;TEXT(A959,"0"))</f>
        <v>TR-2606-070/Transfert entrant/DT125//20/46183</v>
      </c>
    </row>
    <row r="960" customFormat="false" ht="15" hidden="false" customHeight="false" outlineLevel="0" collapsed="false">
      <c r="A960" s="37" t="n">
        <v>46183</v>
      </c>
      <c r="B960" s="38" t="s">
        <v>1078</v>
      </c>
      <c r="C960" s="38" t="s">
        <v>113</v>
      </c>
      <c r="D960" s="38" t="s">
        <v>92</v>
      </c>
      <c r="E960" s="39" t="str">
        <f aca="false">IF(D960="","",IFERROR(INDEX(Articles!$B$5:$B$304,MATCH(D960,Articles!$A$5:$A$304,0)),"Référence inconnue"))</f>
        <v>Disque à tronçonner Ø125 mm</v>
      </c>
      <c r="F960" s="38" t="s">
        <v>111</v>
      </c>
      <c r="G960" s="38"/>
      <c r="H960" s="38" t="n">
        <v>5</v>
      </c>
      <c r="I960" s="40" t="n">
        <f aca="false">IF(C960="","",IFERROR(INDEX(Listes!$B$3:$B$20,MATCH(C960,Listes!$A$3:$A$20,0)),""))</f>
        <v>-1</v>
      </c>
      <c r="J960" s="40" t="n">
        <f aca="false">IF(OR(H960="",I960=""),0,H960*I960)</f>
        <v>-5</v>
      </c>
      <c r="K960" s="38" t="s">
        <v>111</v>
      </c>
      <c r="L960" s="38" t="s">
        <v>114</v>
      </c>
      <c r="M960" s="41" t="str">
        <f aca="false">IF(D960="","",IF(E960="Référence inconnue","Référence inconnue",IF(I960="","Type inconnu",IF(AND(IFERROR(INDEX(Articles!$I$5:$I$304,MATCH(D960,Articles!$A$5:$A$304,0)),"Aucun")&lt;&gt;"Aucun",G960=""),"Lot manquant",IF(COUNTIF($N$2:$N$5000,N960)&gt;1,"Doublon ?","")))))</f>
        <v/>
      </c>
      <c r="N960" s="6" t="str">
        <f aca="false">IF(D960="","",B960&amp;"/"&amp;C960&amp;"/"&amp;D960&amp;"/"&amp;G960&amp;"/"&amp;H960&amp;"/"&amp;TEXT(A960,"0"))</f>
        <v>BS-2606-1725/Sortie/DT125//5/46183</v>
      </c>
    </row>
    <row r="961" customFormat="false" ht="15" hidden="false" customHeight="false" outlineLevel="0" collapsed="false">
      <c r="A961" s="37" t="n">
        <v>46183</v>
      </c>
      <c r="B961" s="38" t="s">
        <v>1079</v>
      </c>
      <c r="C961" s="38" t="s">
        <v>113</v>
      </c>
      <c r="D961" s="38" t="s">
        <v>95</v>
      </c>
      <c r="E961" s="39" t="str">
        <f aca="false">IF(D961="","",IFERROR(INDEX(Articles!$B$5:$B$304,MATCH(D961,Articles!$A$5:$A$304,0)),"Référence inconnue"))</f>
        <v>Gants de manutention taille 9</v>
      </c>
      <c r="F961" s="38" t="s">
        <v>93</v>
      </c>
      <c r="G961" s="38"/>
      <c r="H961" s="38" t="n">
        <v>7</v>
      </c>
      <c r="I961" s="40" t="n">
        <f aca="false">IF(C961="","",IFERROR(INDEX(Listes!$B$3:$B$20,MATCH(C961,Listes!$A$3:$A$20,0)),""))</f>
        <v>-1</v>
      </c>
      <c r="J961" s="40" t="n">
        <f aca="false">IF(OR(H961="",I961=""),0,H961*I961)</f>
        <v>-7</v>
      </c>
      <c r="K961" s="38" t="s">
        <v>93</v>
      </c>
      <c r="L961" s="38" t="s">
        <v>114</v>
      </c>
      <c r="M961" s="41" t="str">
        <f aca="false">IF(D961="","",IF(E961="Référence inconnue","Référence inconnue",IF(I961="","Type inconnu",IF(AND(IFERROR(INDEX(Articles!$I$5:$I$304,MATCH(D961,Articles!$A$5:$A$304,0)),"Aucun")&lt;&gt;"Aucun",G961=""),"Lot manquant",IF(COUNTIF($N$2:$N$5000,N961)&gt;1,"Doublon ?","")))))</f>
        <v/>
      </c>
      <c r="N961" s="6" t="str">
        <f aca="false">IF(D961="","",B961&amp;"/"&amp;C961&amp;"/"&amp;D961&amp;"/"&amp;G961&amp;"/"&amp;H961&amp;"/"&amp;TEXT(A961,"0"))</f>
        <v>BS-2606-1726/Sortie/GA09//7/46183</v>
      </c>
    </row>
    <row r="962" customFormat="false" ht="15" hidden="false" customHeight="false" outlineLevel="0" collapsed="false">
      <c r="A962" s="37" t="n">
        <v>46183</v>
      </c>
      <c r="B962" s="38" t="s">
        <v>1080</v>
      </c>
      <c r="C962" s="38" t="s">
        <v>113</v>
      </c>
      <c r="D962" s="38" t="s">
        <v>96</v>
      </c>
      <c r="E962" s="39" t="str">
        <f aca="false">IF(D962="","",IFERROR(INDEX(Articles!$B$5:$B$304,MATCH(D962,Articles!$A$5:$A$304,0)),"Référence inconnue"))</f>
        <v>Film étirable 500 mm</v>
      </c>
      <c r="F962" s="38" t="s">
        <v>93</v>
      </c>
      <c r="G962" s="38"/>
      <c r="H962" s="38" t="n">
        <v>5</v>
      </c>
      <c r="I962" s="40" t="n">
        <f aca="false">IF(C962="","",IFERROR(INDEX(Listes!$B$3:$B$20,MATCH(C962,Listes!$A$3:$A$20,0)),""))</f>
        <v>-1</v>
      </c>
      <c r="J962" s="40" t="n">
        <f aca="false">IF(OR(H962="",I962=""),0,H962*I962)</f>
        <v>-5</v>
      </c>
      <c r="K962" s="38" t="s">
        <v>93</v>
      </c>
      <c r="L962" s="38" t="s">
        <v>121</v>
      </c>
      <c r="M962" s="41" t="str">
        <f aca="false">IF(D962="","",IF(E962="Référence inconnue","Référence inconnue",IF(I962="","Type inconnu",IF(AND(IFERROR(INDEX(Articles!$I$5:$I$304,MATCH(D962,Articles!$A$5:$A$304,0)),"Aucun")&lt;&gt;"Aucun",G962=""),"Lot manquant",IF(COUNTIF($N$2:$N$5000,N962)&gt;1,"Doublon ?","")))))</f>
        <v/>
      </c>
      <c r="N962" s="6" t="str">
        <f aca="false">IF(D962="","",B962&amp;"/"&amp;C962&amp;"/"&amp;D962&amp;"/"&amp;G962&amp;"/"&amp;H962&amp;"/"&amp;TEXT(A962,"0"))</f>
        <v>BS-2606-1727/Sortie/FS500//5/46183</v>
      </c>
    </row>
    <row r="963" customFormat="false" ht="15" hidden="false" customHeight="false" outlineLevel="0" collapsed="false">
      <c r="A963" s="37" t="n">
        <v>46183</v>
      </c>
      <c r="B963" s="38" t="s">
        <v>1081</v>
      </c>
      <c r="C963" s="38" t="s">
        <v>113</v>
      </c>
      <c r="D963" s="38" t="s">
        <v>97</v>
      </c>
      <c r="E963" s="39" t="str">
        <f aca="false">IF(D963="","",IFERROR(INDEX(Articles!$B$5:$B$304,MATCH(D963,Articles!$A$5:$A$304,0)),"Référence inconnue"))</f>
        <v>Vis H M8x30 (boîte de 100)</v>
      </c>
      <c r="F963" s="38" t="s">
        <v>93</v>
      </c>
      <c r="G963" s="38"/>
      <c r="H963" s="38" t="n">
        <v>4</v>
      </c>
      <c r="I963" s="40" t="n">
        <f aca="false">IF(C963="","",IFERROR(INDEX(Listes!$B$3:$B$20,MATCH(C963,Listes!$A$3:$A$20,0)),""))</f>
        <v>-1</v>
      </c>
      <c r="J963" s="40" t="n">
        <f aca="false">IF(OR(H963="",I963=""),0,H963*I963)</f>
        <v>-4</v>
      </c>
      <c r="K963" s="38" t="s">
        <v>93</v>
      </c>
      <c r="L963" s="38" t="s">
        <v>114</v>
      </c>
      <c r="M963" s="41" t="str">
        <f aca="false">IF(D963="","",IF(E963="Référence inconnue","Référence inconnue",IF(I963="","Type inconnu",IF(AND(IFERROR(INDEX(Articles!$I$5:$I$304,MATCH(D963,Articles!$A$5:$A$304,0)),"Aucun")&lt;&gt;"Aucun",G963=""),"Lot manquant",IF(COUNTIF($N$2:$N$5000,N963)&gt;1,"Doublon ?","")))))</f>
        <v/>
      </c>
      <c r="N963" s="6" t="str">
        <f aca="false">IF(D963="","",B963&amp;"/"&amp;C963&amp;"/"&amp;D963&amp;"/"&amp;G963&amp;"/"&amp;H963&amp;"/"&amp;TEXT(A963,"0"))</f>
        <v>BS-2606-1728/Sortie/BO830//4/46183</v>
      </c>
    </row>
    <row r="964" customFormat="false" ht="15" hidden="false" customHeight="false" outlineLevel="0" collapsed="false">
      <c r="A964" s="37" t="n">
        <v>46184</v>
      </c>
      <c r="B964" s="38" t="s">
        <v>1082</v>
      </c>
      <c r="C964" s="38" t="s">
        <v>113</v>
      </c>
      <c r="D964" s="38" t="s">
        <v>92</v>
      </c>
      <c r="E964" s="39" t="str">
        <f aca="false">IF(D964="","",IFERROR(INDEX(Articles!$B$5:$B$304,MATCH(D964,Articles!$A$5:$A$304,0)),"Référence inconnue"))</f>
        <v>Disque à tronçonner Ø125 mm</v>
      </c>
      <c r="F964" s="38" t="s">
        <v>111</v>
      </c>
      <c r="G964" s="38"/>
      <c r="H964" s="38" t="n">
        <v>2</v>
      </c>
      <c r="I964" s="40" t="n">
        <f aca="false">IF(C964="","",IFERROR(INDEX(Listes!$B$3:$B$20,MATCH(C964,Listes!$A$3:$A$20,0)),""))</f>
        <v>-1</v>
      </c>
      <c r="J964" s="40" t="n">
        <f aca="false">IF(OR(H964="",I964=""),0,H964*I964)</f>
        <v>-2</v>
      </c>
      <c r="K964" s="38" t="s">
        <v>111</v>
      </c>
      <c r="L964" s="38" t="s">
        <v>114</v>
      </c>
      <c r="M964" s="41" t="str">
        <f aca="false">IF(D964="","",IF(E964="Référence inconnue","Référence inconnue",IF(I964="","Type inconnu",IF(AND(IFERROR(INDEX(Articles!$I$5:$I$304,MATCH(D964,Articles!$A$5:$A$304,0)),"Aucun")&lt;&gt;"Aucun",G964=""),"Lot manquant",IF(COUNTIF($N$2:$N$5000,N964)&gt;1,"Doublon ?","")))))</f>
        <v/>
      </c>
      <c r="N964" s="6" t="str">
        <f aca="false">IF(D964="","",B964&amp;"/"&amp;C964&amp;"/"&amp;D964&amp;"/"&amp;G964&amp;"/"&amp;H964&amp;"/"&amp;TEXT(A964,"0"))</f>
        <v>BS-2606-1729/Sortie/DT125//2/46184</v>
      </c>
    </row>
    <row r="965" customFormat="false" ht="15" hidden="false" customHeight="false" outlineLevel="0" collapsed="false">
      <c r="A965" s="37" t="n">
        <v>46184</v>
      </c>
      <c r="B965" s="38" t="s">
        <v>1083</v>
      </c>
      <c r="C965" s="38" t="s">
        <v>113</v>
      </c>
      <c r="D965" s="38" t="s">
        <v>92</v>
      </c>
      <c r="E965" s="39" t="str">
        <f aca="false">IF(D965="","",IFERROR(INDEX(Articles!$B$5:$B$304,MATCH(D965,Articles!$A$5:$A$304,0)),"Référence inconnue"))</f>
        <v>Disque à tronçonner Ø125 mm</v>
      </c>
      <c r="F965" s="38" t="s">
        <v>111</v>
      </c>
      <c r="G965" s="38"/>
      <c r="H965" s="38" t="n">
        <v>6</v>
      </c>
      <c r="I965" s="40" t="n">
        <f aca="false">IF(C965="","",IFERROR(INDEX(Listes!$B$3:$B$20,MATCH(C965,Listes!$A$3:$A$20,0)),""))</f>
        <v>-1</v>
      </c>
      <c r="J965" s="40" t="n">
        <f aca="false">IF(OR(H965="",I965=""),0,H965*I965)</f>
        <v>-6</v>
      </c>
      <c r="K965" s="38" t="s">
        <v>111</v>
      </c>
      <c r="L965" s="38" t="s">
        <v>114</v>
      </c>
      <c r="M965" s="41" t="str">
        <f aca="false">IF(D965="","",IF(E965="Référence inconnue","Référence inconnue",IF(I965="","Type inconnu",IF(AND(IFERROR(INDEX(Articles!$I$5:$I$304,MATCH(D965,Articles!$A$5:$A$304,0)),"Aucun")&lt;&gt;"Aucun",G965=""),"Lot manquant",IF(COUNTIF($N$2:$N$5000,N965)&gt;1,"Doublon ?","")))))</f>
        <v/>
      </c>
      <c r="N965" s="6" t="str">
        <f aca="false">IF(D965="","",B965&amp;"/"&amp;C965&amp;"/"&amp;D965&amp;"/"&amp;G965&amp;"/"&amp;H965&amp;"/"&amp;TEXT(A965,"0"))</f>
        <v>BS-2606-1730/Sortie/DT125//6/46184</v>
      </c>
    </row>
    <row r="966" customFormat="false" ht="15" hidden="false" customHeight="false" outlineLevel="0" collapsed="false">
      <c r="A966" s="37" t="n">
        <v>46184</v>
      </c>
      <c r="B966" s="38" t="s">
        <v>1084</v>
      </c>
      <c r="C966" s="38" t="s">
        <v>113</v>
      </c>
      <c r="D966" s="38" t="s">
        <v>92</v>
      </c>
      <c r="E966" s="39" t="str">
        <f aca="false">IF(D966="","",IFERROR(INDEX(Articles!$B$5:$B$304,MATCH(D966,Articles!$A$5:$A$304,0)),"Référence inconnue"))</f>
        <v>Disque à tronçonner Ø125 mm</v>
      </c>
      <c r="F966" s="38" t="s">
        <v>111</v>
      </c>
      <c r="G966" s="38"/>
      <c r="H966" s="38" t="n">
        <v>2</v>
      </c>
      <c r="I966" s="40" t="n">
        <f aca="false">IF(C966="","",IFERROR(INDEX(Listes!$B$3:$B$20,MATCH(C966,Listes!$A$3:$A$20,0)),""))</f>
        <v>-1</v>
      </c>
      <c r="J966" s="40" t="n">
        <f aca="false">IF(OR(H966="",I966=""),0,H966*I966)</f>
        <v>-2</v>
      </c>
      <c r="K966" s="38" t="s">
        <v>111</v>
      </c>
      <c r="L966" s="38" t="s">
        <v>114</v>
      </c>
      <c r="M966" s="41" t="str">
        <f aca="false">IF(D966="","",IF(E966="Référence inconnue","Référence inconnue",IF(I966="","Type inconnu",IF(AND(IFERROR(INDEX(Articles!$I$5:$I$304,MATCH(D966,Articles!$A$5:$A$304,0)),"Aucun")&lt;&gt;"Aucun",G966=""),"Lot manquant",IF(COUNTIF($N$2:$N$5000,N966)&gt;1,"Doublon ?","")))))</f>
        <v/>
      </c>
      <c r="N966" s="6" t="str">
        <f aca="false">IF(D966="","",B966&amp;"/"&amp;C966&amp;"/"&amp;D966&amp;"/"&amp;G966&amp;"/"&amp;H966&amp;"/"&amp;TEXT(A966,"0"))</f>
        <v>BS-2606-1731/Sortie/DT125//2/46184</v>
      </c>
    </row>
    <row r="967" customFormat="false" ht="15" hidden="false" customHeight="false" outlineLevel="0" collapsed="false">
      <c r="A967" s="37" t="n">
        <v>46184</v>
      </c>
      <c r="B967" s="38" t="s">
        <v>1085</v>
      </c>
      <c r="C967" s="38" t="s">
        <v>113</v>
      </c>
      <c r="D967" s="38" t="s">
        <v>95</v>
      </c>
      <c r="E967" s="39" t="str">
        <f aca="false">IF(D967="","",IFERROR(INDEX(Articles!$B$5:$B$304,MATCH(D967,Articles!$A$5:$A$304,0)),"Référence inconnue"))</f>
        <v>Gants de manutention taille 9</v>
      </c>
      <c r="F967" s="38" t="s">
        <v>93</v>
      </c>
      <c r="G967" s="38"/>
      <c r="H967" s="38" t="n">
        <v>6</v>
      </c>
      <c r="I967" s="40" t="n">
        <f aca="false">IF(C967="","",IFERROR(INDEX(Listes!$B$3:$B$20,MATCH(C967,Listes!$A$3:$A$20,0)),""))</f>
        <v>-1</v>
      </c>
      <c r="J967" s="40" t="n">
        <f aca="false">IF(OR(H967="",I967=""),0,H967*I967)</f>
        <v>-6</v>
      </c>
      <c r="K967" s="38" t="s">
        <v>93</v>
      </c>
      <c r="L967" s="38" t="s">
        <v>114</v>
      </c>
      <c r="M967" s="41" t="str">
        <f aca="false">IF(D967="","",IF(E967="Référence inconnue","Référence inconnue",IF(I967="","Type inconnu",IF(AND(IFERROR(INDEX(Articles!$I$5:$I$304,MATCH(D967,Articles!$A$5:$A$304,0)),"Aucun")&lt;&gt;"Aucun",G967=""),"Lot manquant",IF(COUNTIF($N$2:$N$5000,N967)&gt;1,"Doublon ?","")))))</f>
        <v/>
      </c>
      <c r="N967" s="6" t="str">
        <f aca="false">IF(D967="","",B967&amp;"/"&amp;C967&amp;"/"&amp;D967&amp;"/"&amp;G967&amp;"/"&amp;H967&amp;"/"&amp;TEXT(A967,"0"))</f>
        <v>BS-2606-1732/Sortie/GA09//6/46184</v>
      </c>
    </row>
    <row r="968" customFormat="false" ht="15" hidden="false" customHeight="false" outlineLevel="0" collapsed="false">
      <c r="A968" s="37" t="n">
        <v>46184</v>
      </c>
      <c r="B968" s="38" t="s">
        <v>1086</v>
      </c>
      <c r="C968" s="38" t="s">
        <v>113</v>
      </c>
      <c r="D968" s="38" t="s">
        <v>96</v>
      </c>
      <c r="E968" s="39" t="str">
        <f aca="false">IF(D968="","",IFERROR(INDEX(Articles!$B$5:$B$304,MATCH(D968,Articles!$A$5:$A$304,0)),"Référence inconnue"))</f>
        <v>Film étirable 500 mm</v>
      </c>
      <c r="F968" s="38" t="s">
        <v>93</v>
      </c>
      <c r="G968" s="38"/>
      <c r="H968" s="38" t="n">
        <v>4</v>
      </c>
      <c r="I968" s="40" t="n">
        <f aca="false">IF(C968="","",IFERROR(INDEX(Listes!$B$3:$B$20,MATCH(C968,Listes!$A$3:$A$20,0)),""))</f>
        <v>-1</v>
      </c>
      <c r="J968" s="40" t="n">
        <f aca="false">IF(OR(H968="",I968=""),0,H968*I968)</f>
        <v>-4</v>
      </c>
      <c r="K968" s="38" t="s">
        <v>93</v>
      </c>
      <c r="L968" s="38" t="s">
        <v>121</v>
      </c>
      <c r="M968" s="41" t="str">
        <f aca="false">IF(D968="","",IF(E968="Référence inconnue","Référence inconnue",IF(I968="","Type inconnu",IF(AND(IFERROR(INDEX(Articles!$I$5:$I$304,MATCH(D968,Articles!$A$5:$A$304,0)),"Aucun")&lt;&gt;"Aucun",G968=""),"Lot manquant",IF(COUNTIF($N$2:$N$5000,N968)&gt;1,"Doublon ?","")))))</f>
        <v/>
      </c>
      <c r="N968" s="6" t="str">
        <f aca="false">IF(D968="","",B968&amp;"/"&amp;C968&amp;"/"&amp;D968&amp;"/"&amp;G968&amp;"/"&amp;H968&amp;"/"&amp;TEXT(A968,"0"))</f>
        <v>BS-2606-1733/Sortie/FS500//4/46184</v>
      </c>
    </row>
    <row r="969" customFormat="false" ht="15" hidden="false" customHeight="false" outlineLevel="0" collapsed="false">
      <c r="A969" s="37" t="n">
        <v>46184</v>
      </c>
      <c r="B969" s="38" t="s">
        <v>1087</v>
      </c>
      <c r="C969" s="38" t="s">
        <v>113</v>
      </c>
      <c r="D969" s="38" t="s">
        <v>97</v>
      </c>
      <c r="E969" s="39" t="str">
        <f aca="false">IF(D969="","",IFERROR(INDEX(Articles!$B$5:$B$304,MATCH(D969,Articles!$A$5:$A$304,0)),"Référence inconnue"))</f>
        <v>Vis H M8x30 (boîte de 100)</v>
      </c>
      <c r="F969" s="38" t="s">
        <v>93</v>
      </c>
      <c r="G969" s="38"/>
      <c r="H969" s="38" t="n">
        <v>4</v>
      </c>
      <c r="I969" s="40" t="n">
        <f aca="false">IF(C969="","",IFERROR(INDEX(Listes!$B$3:$B$20,MATCH(C969,Listes!$A$3:$A$20,0)),""))</f>
        <v>-1</v>
      </c>
      <c r="J969" s="40" t="n">
        <f aca="false">IF(OR(H969="",I969=""),0,H969*I969)</f>
        <v>-4</v>
      </c>
      <c r="K969" s="38" t="s">
        <v>93</v>
      </c>
      <c r="L969" s="38" t="s">
        <v>114</v>
      </c>
      <c r="M969" s="41" t="str">
        <f aca="false">IF(D969="","",IF(E969="Référence inconnue","Référence inconnue",IF(I969="","Type inconnu",IF(AND(IFERROR(INDEX(Articles!$I$5:$I$304,MATCH(D969,Articles!$A$5:$A$304,0)),"Aucun")&lt;&gt;"Aucun",G969=""),"Lot manquant",IF(COUNTIF($N$2:$N$5000,N969)&gt;1,"Doublon ?","")))))</f>
        <v/>
      </c>
      <c r="N969" s="6" t="str">
        <f aca="false">IF(D969="","",B969&amp;"/"&amp;C969&amp;"/"&amp;D969&amp;"/"&amp;G969&amp;"/"&amp;H969&amp;"/"&amp;TEXT(A969,"0"))</f>
        <v>BS-2606-1734/Sortie/BO830//4/46184</v>
      </c>
    </row>
    <row r="970" customFormat="false" ht="15" hidden="false" customHeight="false" outlineLevel="0" collapsed="false">
      <c r="A970" s="37" t="n">
        <v>46185</v>
      </c>
      <c r="B970" s="38" t="s">
        <v>1088</v>
      </c>
      <c r="C970" s="38" t="s">
        <v>113</v>
      </c>
      <c r="D970" s="38" t="s">
        <v>92</v>
      </c>
      <c r="E970" s="39" t="str">
        <f aca="false">IF(D970="","",IFERROR(INDEX(Articles!$B$5:$B$304,MATCH(D970,Articles!$A$5:$A$304,0)),"Référence inconnue"))</f>
        <v>Disque à tronçonner Ø125 mm</v>
      </c>
      <c r="F970" s="38" t="s">
        <v>111</v>
      </c>
      <c r="G970" s="38"/>
      <c r="H970" s="38" t="n">
        <v>6</v>
      </c>
      <c r="I970" s="40" t="n">
        <f aca="false">IF(C970="","",IFERROR(INDEX(Listes!$B$3:$B$20,MATCH(C970,Listes!$A$3:$A$20,0)),""))</f>
        <v>-1</v>
      </c>
      <c r="J970" s="40" t="n">
        <f aca="false">IF(OR(H970="",I970=""),0,H970*I970)</f>
        <v>-6</v>
      </c>
      <c r="K970" s="38" t="s">
        <v>111</v>
      </c>
      <c r="L970" s="38" t="s">
        <v>114</v>
      </c>
      <c r="M970" s="41" t="str">
        <f aca="false">IF(D970="","",IF(E970="Référence inconnue","Référence inconnue",IF(I970="","Type inconnu",IF(AND(IFERROR(INDEX(Articles!$I$5:$I$304,MATCH(D970,Articles!$A$5:$A$304,0)),"Aucun")&lt;&gt;"Aucun",G970=""),"Lot manquant",IF(COUNTIF($N$2:$N$5000,N970)&gt;1,"Doublon ?","")))))</f>
        <v/>
      </c>
      <c r="N970" s="6" t="str">
        <f aca="false">IF(D970="","",B970&amp;"/"&amp;C970&amp;"/"&amp;D970&amp;"/"&amp;G970&amp;"/"&amp;H970&amp;"/"&amp;TEXT(A970,"0"))</f>
        <v>BS-2606-1735/Sortie/DT125//6/46185</v>
      </c>
    </row>
    <row r="971" customFormat="false" ht="15" hidden="false" customHeight="false" outlineLevel="0" collapsed="false">
      <c r="A971" s="37" t="n">
        <v>46185</v>
      </c>
      <c r="B971" s="38" t="s">
        <v>1089</v>
      </c>
      <c r="C971" s="38" t="s">
        <v>113</v>
      </c>
      <c r="D971" s="38" t="s">
        <v>92</v>
      </c>
      <c r="E971" s="39" t="str">
        <f aca="false">IF(D971="","",IFERROR(INDEX(Articles!$B$5:$B$304,MATCH(D971,Articles!$A$5:$A$304,0)),"Référence inconnue"))</f>
        <v>Disque à tronçonner Ø125 mm</v>
      </c>
      <c r="F971" s="38" t="s">
        <v>111</v>
      </c>
      <c r="G971" s="38"/>
      <c r="H971" s="38" t="n">
        <v>4</v>
      </c>
      <c r="I971" s="40" t="n">
        <f aca="false">IF(C971="","",IFERROR(INDEX(Listes!$B$3:$B$20,MATCH(C971,Listes!$A$3:$A$20,0)),""))</f>
        <v>-1</v>
      </c>
      <c r="J971" s="40" t="n">
        <f aca="false">IF(OR(H971="",I971=""),0,H971*I971)</f>
        <v>-4</v>
      </c>
      <c r="K971" s="38" t="s">
        <v>111</v>
      </c>
      <c r="L971" s="38" t="s">
        <v>114</v>
      </c>
      <c r="M971" s="41" t="str">
        <f aca="false">IF(D971="","",IF(E971="Référence inconnue","Référence inconnue",IF(I971="","Type inconnu",IF(AND(IFERROR(INDEX(Articles!$I$5:$I$304,MATCH(D971,Articles!$A$5:$A$304,0)),"Aucun")&lt;&gt;"Aucun",G971=""),"Lot manquant",IF(COUNTIF($N$2:$N$5000,N971)&gt;1,"Doublon ?","")))))</f>
        <v/>
      </c>
      <c r="N971" s="6" t="str">
        <f aca="false">IF(D971="","",B971&amp;"/"&amp;C971&amp;"/"&amp;D971&amp;"/"&amp;G971&amp;"/"&amp;H971&amp;"/"&amp;TEXT(A971,"0"))</f>
        <v>BS-2606-1736/Sortie/DT125//4/46185</v>
      </c>
    </row>
    <row r="972" customFormat="false" ht="15" hidden="false" customHeight="false" outlineLevel="0" collapsed="false">
      <c r="A972" s="37" t="n">
        <v>46185</v>
      </c>
      <c r="B972" s="38" t="s">
        <v>1090</v>
      </c>
      <c r="C972" s="38" t="s">
        <v>113</v>
      </c>
      <c r="D972" s="38" t="s">
        <v>92</v>
      </c>
      <c r="E972" s="39" t="str">
        <f aca="false">IF(D972="","",IFERROR(INDEX(Articles!$B$5:$B$304,MATCH(D972,Articles!$A$5:$A$304,0)),"Référence inconnue"))</f>
        <v>Disque à tronçonner Ø125 mm</v>
      </c>
      <c r="F972" s="38" t="s">
        <v>111</v>
      </c>
      <c r="G972" s="38"/>
      <c r="H972" s="38" t="n">
        <v>6</v>
      </c>
      <c r="I972" s="40" t="n">
        <f aca="false">IF(C972="","",IFERROR(INDEX(Listes!$B$3:$B$20,MATCH(C972,Listes!$A$3:$A$20,0)),""))</f>
        <v>-1</v>
      </c>
      <c r="J972" s="40" t="n">
        <f aca="false">IF(OR(H972="",I972=""),0,H972*I972)</f>
        <v>-6</v>
      </c>
      <c r="K972" s="38" t="s">
        <v>111</v>
      </c>
      <c r="L972" s="38" t="s">
        <v>114</v>
      </c>
      <c r="M972" s="41" t="str">
        <f aca="false">IF(D972="","",IF(E972="Référence inconnue","Référence inconnue",IF(I972="","Type inconnu",IF(AND(IFERROR(INDEX(Articles!$I$5:$I$304,MATCH(D972,Articles!$A$5:$A$304,0)),"Aucun")&lt;&gt;"Aucun",G972=""),"Lot manquant",IF(COUNTIF($N$2:$N$5000,N972)&gt;1,"Doublon ?","")))))</f>
        <v/>
      </c>
      <c r="N972" s="6" t="str">
        <f aca="false">IF(D972="","",B972&amp;"/"&amp;C972&amp;"/"&amp;D972&amp;"/"&amp;G972&amp;"/"&amp;H972&amp;"/"&amp;TEXT(A972,"0"))</f>
        <v>BS-2606-1737/Sortie/DT125//6/46185</v>
      </c>
    </row>
    <row r="973" customFormat="false" ht="15" hidden="false" customHeight="false" outlineLevel="0" collapsed="false">
      <c r="A973" s="37" t="n">
        <v>46185</v>
      </c>
      <c r="B973" s="38" t="s">
        <v>1091</v>
      </c>
      <c r="C973" s="38" t="s">
        <v>113</v>
      </c>
      <c r="D973" s="38" t="s">
        <v>95</v>
      </c>
      <c r="E973" s="39" t="str">
        <f aca="false">IF(D973="","",IFERROR(INDEX(Articles!$B$5:$B$304,MATCH(D973,Articles!$A$5:$A$304,0)),"Référence inconnue"))</f>
        <v>Gants de manutention taille 9</v>
      </c>
      <c r="F973" s="38" t="s">
        <v>93</v>
      </c>
      <c r="G973" s="38"/>
      <c r="H973" s="38" t="n">
        <v>9</v>
      </c>
      <c r="I973" s="40" t="n">
        <f aca="false">IF(C973="","",IFERROR(INDEX(Listes!$B$3:$B$20,MATCH(C973,Listes!$A$3:$A$20,0)),""))</f>
        <v>-1</v>
      </c>
      <c r="J973" s="40" t="n">
        <f aca="false">IF(OR(H973="",I973=""),0,H973*I973)</f>
        <v>-9</v>
      </c>
      <c r="K973" s="38" t="s">
        <v>93</v>
      </c>
      <c r="L973" s="38" t="s">
        <v>114</v>
      </c>
      <c r="M973" s="41" t="str">
        <f aca="false">IF(D973="","",IF(E973="Référence inconnue","Référence inconnue",IF(I973="","Type inconnu",IF(AND(IFERROR(INDEX(Articles!$I$5:$I$304,MATCH(D973,Articles!$A$5:$A$304,0)),"Aucun")&lt;&gt;"Aucun",G973=""),"Lot manquant",IF(COUNTIF($N$2:$N$5000,N973)&gt;1,"Doublon ?","")))))</f>
        <v/>
      </c>
      <c r="N973" s="6" t="str">
        <f aca="false">IF(D973="","",B973&amp;"/"&amp;C973&amp;"/"&amp;D973&amp;"/"&amp;G973&amp;"/"&amp;H973&amp;"/"&amp;TEXT(A973,"0"))</f>
        <v>BS-2606-1738/Sortie/GA09//9/46185</v>
      </c>
    </row>
    <row r="974" customFormat="false" ht="15" hidden="false" customHeight="false" outlineLevel="0" collapsed="false">
      <c r="A974" s="37" t="n">
        <v>46185</v>
      </c>
      <c r="B974" s="38" t="s">
        <v>1092</v>
      </c>
      <c r="C974" s="38" t="s">
        <v>113</v>
      </c>
      <c r="D974" s="38" t="s">
        <v>96</v>
      </c>
      <c r="E974" s="39" t="str">
        <f aca="false">IF(D974="","",IFERROR(INDEX(Articles!$B$5:$B$304,MATCH(D974,Articles!$A$5:$A$304,0)),"Référence inconnue"))</f>
        <v>Film étirable 500 mm</v>
      </c>
      <c r="F974" s="38" t="s">
        <v>93</v>
      </c>
      <c r="G974" s="38"/>
      <c r="H974" s="38" t="n">
        <v>3</v>
      </c>
      <c r="I974" s="40" t="n">
        <f aca="false">IF(C974="","",IFERROR(INDEX(Listes!$B$3:$B$20,MATCH(C974,Listes!$A$3:$A$20,0)),""))</f>
        <v>-1</v>
      </c>
      <c r="J974" s="40" t="n">
        <f aca="false">IF(OR(H974="",I974=""),0,H974*I974)</f>
        <v>-3</v>
      </c>
      <c r="K974" s="38" t="s">
        <v>93</v>
      </c>
      <c r="L974" s="38" t="s">
        <v>121</v>
      </c>
      <c r="M974" s="41" t="str">
        <f aca="false">IF(D974="","",IF(E974="Référence inconnue","Référence inconnue",IF(I974="","Type inconnu",IF(AND(IFERROR(INDEX(Articles!$I$5:$I$304,MATCH(D974,Articles!$A$5:$A$304,0)),"Aucun")&lt;&gt;"Aucun",G974=""),"Lot manquant",IF(COUNTIF($N$2:$N$5000,N974)&gt;1,"Doublon ?","")))))</f>
        <v/>
      </c>
      <c r="N974" s="6" t="str">
        <f aca="false">IF(D974="","",B974&amp;"/"&amp;C974&amp;"/"&amp;D974&amp;"/"&amp;G974&amp;"/"&amp;H974&amp;"/"&amp;TEXT(A974,"0"))</f>
        <v>BS-2606-1739/Sortie/FS500//3/46185</v>
      </c>
    </row>
    <row r="975" customFormat="false" ht="15" hidden="false" customHeight="false" outlineLevel="0" collapsed="false">
      <c r="A975" s="37" t="n">
        <v>46185</v>
      </c>
      <c r="B975" s="38" t="s">
        <v>1093</v>
      </c>
      <c r="C975" s="38" t="s">
        <v>113</v>
      </c>
      <c r="D975" s="38" t="s">
        <v>97</v>
      </c>
      <c r="E975" s="39" t="str">
        <f aca="false">IF(D975="","",IFERROR(INDEX(Articles!$B$5:$B$304,MATCH(D975,Articles!$A$5:$A$304,0)),"Référence inconnue"))</f>
        <v>Vis H M8x30 (boîte de 100)</v>
      </c>
      <c r="F975" s="38" t="s">
        <v>93</v>
      </c>
      <c r="G975" s="38"/>
      <c r="H975" s="38" t="n">
        <v>1</v>
      </c>
      <c r="I975" s="40" t="n">
        <f aca="false">IF(C975="","",IFERROR(INDEX(Listes!$B$3:$B$20,MATCH(C975,Listes!$A$3:$A$20,0)),""))</f>
        <v>-1</v>
      </c>
      <c r="J975" s="40" t="n">
        <f aca="false">IF(OR(H975="",I975=""),0,H975*I975)</f>
        <v>-1</v>
      </c>
      <c r="K975" s="38" t="s">
        <v>93</v>
      </c>
      <c r="L975" s="38" t="s">
        <v>114</v>
      </c>
      <c r="M975" s="41" t="str">
        <f aca="false">IF(D975="","",IF(E975="Référence inconnue","Référence inconnue",IF(I975="","Type inconnu",IF(AND(IFERROR(INDEX(Articles!$I$5:$I$304,MATCH(D975,Articles!$A$5:$A$304,0)),"Aucun")&lt;&gt;"Aucun",G975=""),"Lot manquant",IF(COUNTIF($N$2:$N$5000,N975)&gt;1,"Doublon ?","")))))</f>
        <v/>
      </c>
      <c r="N975" s="6" t="str">
        <f aca="false">IF(D975="","",B975&amp;"/"&amp;C975&amp;"/"&amp;D975&amp;"/"&amp;G975&amp;"/"&amp;H975&amp;"/"&amp;TEXT(A975,"0"))</f>
        <v>BS-2606-1740/Sortie/BO830//1/46185</v>
      </c>
    </row>
    <row r="976" customFormat="false" ht="15" hidden="false" customHeight="false" outlineLevel="0" collapsed="false">
      <c r="A976" s="37" t="n">
        <v>46188</v>
      </c>
      <c r="B976" s="38" t="s">
        <v>1094</v>
      </c>
      <c r="C976" s="38" t="s">
        <v>107</v>
      </c>
      <c r="D976" s="38" t="s">
        <v>92</v>
      </c>
      <c r="E976" s="39" t="str">
        <f aca="false">IF(D976="","",IFERROR(INDEX(Articles!$B$5:$B$304,MATCH(D976,Articles!$A$5:$A$304,0)),"Référence inconnue"))</f>
        <v>Disque à tronçonner Ø125 mm</v>
      </c>
      <c r="F976" s="38" t="s">
        <v>93</v>
      </c>
      <c r="G976" s="38"/>
      <c r="H976" s="38" t="n">
        <v>20</v>
      </c>
      <c r="I976" s="40" t="n">
        <f aca="false">IF(C976="","",IFERROR(INDEX(Listes!$B$3:$B$20,MATCH(C976,Listes!$A$3:$A$20,0)),""))</f>
        <v>-1</v>
      </c>
      <c r="J976" s="40" t="n">
        <f aca="false">IF(OR(H976="",I976=""),0,H976*I976)</f>
        <v>-20</v>
      </c>
      <c r="K976" s="38" t="s">
        <v>93</v>
      </c>
      <c r="L976" s="38" t="s">
        <v>108</v>
      </c>
      <c r="M976" s="41" t="str">
        <f aca="false">IF(D976="","",IF(E976="Référence inconnue","Référence inconnue",IF(I976="","Type inconnu",IF(AND(IFERROR(INDEX(Articles!$I$5:$I$304,MATCH(D976,Articles!$A$5:$A$304,0)),"Aucun")&lt;&gt;"Aucun",G976=""),"Lot manquant",IF(COUNTIF($N$2:$N$5000,N976)&gt;1,"Doublon ?","")))))</f>
        <v/>
      </c>
      <c r="N976" s="6" t="str">
        <f aca="false">IF(D976="","",B976&amp;"/"&amp;C976&amp;"/"&amp;D976&amp;"/"&amp;G976&amp;"/"&amp;H976&amp;"/"&amp;TEXT(A976,"0"))</f>
        <v>TR-2606-071/Transfert sortant/DT125//20/46188</v>
      </c>
    </row>
    <row r="977" customFormat="false" ht="15" hidden="false" customHeight="false" outlineLevel="0" collapsed="false">
      <c r="A977" s="37" t="n">
        <v>46188</v>
      </c>
      <c r="B977" s="38" t="s">
        <v>1094</v>
      </c>
      <c r="C977" s="38" t="s">
        <v>110</v>
      </c>
      <c r="D977" s="38" t="s">
        <v>92</v>
      </c>
      <c r="E977" s="39" t="str">
        <f aca="false">IF(D977="","",IFERROR(INDEX(Articles!$B$5:$B$304,MATCH(D977,Articles!$A$5:$A$304,0)),"Référence inconnue"))</f>
        <v>Disque à tronçonner Ø125 mm</v>
      </c>
      <c r="F977" s="38" t="s">
        <v>111</v>
      </c>
      <c r="G977" s="38"/>
      <c r="H977" s="38" t="n">
        <v>20</v>
      </c>
      <c r="I977" s="40" t="n">
        <f aca="false">IF(C977="","",IFERROR(INDEX(Listes!$B$3:$B$20,MATCH(C977,Listes!$A$3:$A$20,0)),""))</f>
        <v>1</v>
      </c>
      <c r="J977" s="40" t="n">
        <f aca="false">IF(OR(H977="",I977=""),0,H977*I977)</f>
        <v>20</v>
      </c>
      <c r="K977" s="38" t="s">
        <v>93</v>
      </c>
      <c r="L977" s="38" t="s">
        <v>108</v>
      </c>
      <c r="M977" s="41" t="str">
        <f aca="false">IF(D977="","",IF(E977="Référence inconnue","Référence inconnue",IF(I977="","Type inconnu",IF(AND(IFERROR(INDEX(Articles!$I$5:$I$304,MATCH(D977,Articles!$A$5:$A$304,0)),"Aucun")&lt;&gt;"Aucun",G977=""),"Lot manquant",IF(COUNTIF($N$2:$N$5000,N977)&gt;1,"Doublon ?","")))))</f>
        <v/>
      </c>
      <c r="N977" s="6" t="str">
        <f aca="false">IF(D977="","",B977&amp;"/"&amp;C977&amp;"/"&amp;D977&amp;"/"&amp;G977&amp;"/"&amp;H977&amp;"/"&amp;TEXT(A977,"0"))</f>
        <v>TR-2606-071/Transfert entrant/DT125//20/46188</v>
      </c>
    </row>
    <row r="978" customFormat="false" ht="15" hidden="false" customHeight="false" outlineLevel="0" collapsed="false">
      <c r="A978" s="37" t="n">
        <v>46188</v>
      </c>
      <c r="B978" s="38" t="s">
        <v>1095</v>
      </c>
      <c r="C978" s="38" t="s">
        <v>113</v>
      </c>
      <c r="D978" s="38" t="s">
        <v>92</v>
      </c>
      <c r="E978" s="39" t="str">
        <f aca="false">IF(D978="","",IFERROR(INDEX(Articles!$B$5:$B$304,MATCH(D978,Articles!$A$5:$A$304,0)),"Référence inconnue"))</f>
        <v>Disque à tronçonner Ø125 mm</v>
      </c>
      <c r="F978" s="38" t="s">
        <v>111</v>
      </c>
      <c r="G978" s="38"/>
      <c r="H978" s="38" t="n">
        <v>2</v>
      </c>
      <c r="I978" s="40" t="n">
        <f aca="false">IF(C978="","",IFERROR(INDEX(Listes!$B$3:$B$20,MATCH(C978,Listes!$A$3:$A$20,0)),""))</f>
        <v>-1</v>
      </c>
      <c r="J978" s="40" t="n">
        <f aca="false">IF(OR(H978="",I978=""),0,H978*I978)</f>
        <v>-2</v>
      </c>
      <c r="K978" s="38" t="s">
        <v>111</v>
      </c>
      <c r="L978" s="38" t="s">
        <v>114</v>
      </c>
      <c r="M978" s="41" t="str">
        <f aca="false">IF(D978="","",IF(E978="Référence inconnue","Référence inconnue",IF(I978="","Type inconnu",IF(AND(IFERROR(INDEX(Articles!$I$5:$I$304,MATCH(D978,Articles!$A$5:$A$304,0)),"Aucun")&lt;&gt;"Aucun",G978=""),"Lot manquant",IF(COUNTIF($N$2:$N$5000,N978)&gt;1,"Doublon ?","")))))</f>
        <v/>
      </c>
      <c r="N978" s="6" t="str">
        <f aca="false">IF(D978="","",B978&amp;"/"&amp;C978&amp;"/"&amp;D978&amp;"/"&amp;G978&amp;"/"&amp;H978&amp;"/"&amp;TEXT(A978,"0"))</f>
        <v>BS-2606-1741/Sortie/DT125//2/46188</v>
      </c>
    </row>
    <row r="979" customFormat="false" ht="15" hidden="false" customHeight="false" outlineLevel="0" collapsed="false">
      <c r="A979" s="37" t="n">
        <v>46188</v>
      </c>
      <c r="B979" s="38" t="s">
        <v>1096</v>
      </c>
      <c r="C979" s="38" t="s">
        <v>113</v>
      </c>
      <c r="D979" s="38" t="s">
        <v>95</v>
      </c>
      <c r="E979" s="39" t="str">
        <f aca="false">IF(D979="","",IFERROR(INDEX(Articles!$B$5:$B$304,MATCH(D979,Articles!$A$5:$A$304,0)),"Référence inconnue"))</f>
        <v>Gants de manutention taille 9</v>
      </c>
      <c r="F979" s="38" t="s">
        <v>93</v>
      </c>
      <c r="G979" s="38"/>
      <c r="H979" s="38" t="n">
        <v>7</v>
      </c>
      <c r="I979" s="40" t="n">
        <f aca="false">IF(C979="","",IFERROR(INDEX(Listes!$B$3:$B$20,MATCH(C979,Listes!$A$3:$A$20,0)),""))</f>
        <v>-1</v>
      </c>
      <c r="J979" s="40" t="n">
        <f aca="false">IF(OR(H979="",I979=""),0,H979*I979)</f>
        <v>-7</v>
      </c>
      <c r="K979" s="38" t="s">
        <v>93</v>
      </c>
      <c r="L979" s="38" t="s">
        <v>114</v>
      </c>
      <c r="M979" s="41" t="str">
        <f aca="false">IF(D979="","",IF(E979="Référence inconnue","Référence inconnue",IF(I979="","Type inconnu",IF(AND(IFERROR(INDEX(Articles!$I$5:$I$304,MATCH(D979,Articles!$A$5:$A$304,0)),"Aucun")&lt;&gt;"Aucun",G979=""),"Lot manquant",IF(COUNTIF($N$2:$N$5000,N979)&gt;1,"Doublon ?","")))))</f>
        <v/>
      </c>
      <c r="N979" s="6" t="str">
        <f aca="false">IF(D979="","",B979&amp;"/"&amp;C979&amp;"/"&amp;D979&amp;"/"&amp;G979&amp;"/"&amp;H979&amp;"/"&amp;TEXT(A979,"0"))</f>
        <v>BS-2606-1742/Sortie/GA09//7/46188</v>
      </c>
    </row>
    <row r="980" customFormat="false" ht="15" hidden="false" customHeight="false" outlineLevel="0" collapsed="false">
      <c r="A980" s="37" t="n">
        <v>46188</v>
      </c>
      <c r="B980" s="38" t="s">
        <v>1097</v>
      </c>
      <c r="C980" s="38" t="s">
        <v>113</v>
      </c>
      <c r="D980" s="38" t="s">
        <v>96</v>
      </c>
      <c r="E980" s="39" t="str">
        <f aca="false">IF(D980="","",IFERROR(INDEX(Articles!$B$5:$B$304,MATCH(D980,Articles!$A$5:$A$304,0)),"Référence inconnue"))</f>
        <v>Film étirable 500 mm</v>
      </c>
      <c r="F980" s="38" t="s">
        <v>93</v>
      </c>
      <c r="G980" s="38"/>
      <c r="H980" s="38" t="n">
        <v>4</v>
      </c>
      <c r="I980" s="40" t="n">
        <f aca="false">IF(C980="","",IFERROR(INDEX(Listes!$B$3:$B$20,MATCH(C980,Listes!$A$3:$A$20,0)),""))</f>
        <v>-1</v>
      </c>
      <c r="J980" s="40" t="n">
        <f aca="false">IF(OR(H980="",I980=""),0,H980*I980)</f>
        <v>-4</v>
      </c>
      <c r="K980" s="38" t="s">
        <v>93</v>
      </c>
      <c r="L980" s="38" t="s">
        <v>121</v>
      </c>
      <c r="M980" s="41" t="str">
        <f aca="false">IF(D980="","",IF(E980="Référence inconnue","Référence inconnue",IF(I980="","Type inconnu",IF(AND(IFERROR(INDEX(Articles!$I$5:$I$304,MATCH(D980,Articles!$A$5:$A$304,0)),"Aucun")&lt;&gt;"Aucun",G980=""),"Lot manquant",IF(COUNTIF($N$2:$N$5000,N980)&gt;1,"Doublon ?","")))))</f>
        <v/>
      </c>
      <c r="N980" s="6" t="str">
        <f aca="false">IF(D980="","",B980&amp;"/"&amp;C980&amp;"/"&amp;D980&amp;"/"&amp;G980&amp;"/"&amp;H980&amp;"/"&amp;TEXT(A980,"0"))</f>
        <v>BS-2606-1743/Sortie/FS500//4/46188</v>
      </c>
    </row>
    <row r="981" customFormat="false" ht="15" hidden="false" customHeight="false" outlineLevel="0" collapsed="false">
      <c r="A981" s="37" t="n">
        <v>46188</v>
      </c>
      <c r="B981" s="38" t="s">
        <v>1098</v>
      </c>
      <c r="C981" s="38" t="s">
        <v>113</v>
      </c>
      <c r="D981" s="38" t="s">
        <v>97</v>
      </c>
      <c r="E981" s="39" t="str">
        <f aca="false">IF(D981="","",IFERROR(INDEX(Articles!$B$5:$B$304,MATCH(D981,Articles!$A$5:$A$304,0)),"Référence inconnue"))</f>
        <v>Vis H M8x30 (boîte de 100)</v>
      </c>
      <c r="F981" s="38" t="s">
        <v>93</v>
      </c>
      <c r="G981" s="38"/>
      <c r="H981" s="38" t="n">
        <v>3</v>
      </c>
      <c r="I981" s="40" t="n">
        <f aca="false">IF(C981="","",IFERROR(INDEX(Listes!$B$3:$B$20,MATCH(C981,Listes!$A$3:$A$20,0)),""))</f>
        <v>-1</v>
      </c>
      <c r="J981" s="40" t="n">
        <f aca="false">IF(OR(H981="",I981=""),0,H981*I981)</f>
        <v>-3</v>
      </c>
      <c r="K981" s="38" t="s">
        <v>93</v>
      </c>
      <c r="L981" s="38" t="s">
        <v>114</v>
      </c>
      <c r="M981" s="41" t="str">
        <f aca="false">IF(D981="","",IF(E981="Référence inconnue","Référence inconnue",IF(I981="","Type inconnu",IF(AND(IFERROR(INDEX(Articles!$I$5:$I$304,MATCH(D981,Articles!$A$5:$A$304,0)),"Aucun")&lt;&gt;"Aucun",G981=""),"Lot manquant",IF(COUNTIF($N$2:$N$5000,N981)&gt;1,"Doublon ?","")))))</f>
        <v/>
      </c>
      <c r="N981" s="6" t="str">
        <f aca="false">IF(D981="","",B981&amp;"/"&amp;C981&amp;"/"&amp;D981&amp;"/"&amp;G981&amp;"/"&amp;H981&amp;"/"&amp;TEXT(A981,"0"))</f>
        <v>BS-2606-1744/Sortie/BO830//3/46188</v>
      </c>
    </row>
    <row r="982" customFormat="false" ht="15" hidden="false" customHeight="false" outlineLevel="0" collapsed="false">
      <c r="A982" s="37" t="n">
        <v>46188</v>
      </c>
      <c r="B982" s="38" t="s">
        <v>1099</v>
      </c>
      <c r="C982" s="38" t="s">
        <v>113</v>
      </c>
      <c r="D982" s="38" t="s">
        <v>99</v>
      </c>
      <c r="E982" s="39" t="str">
        <f aca="false">IF(D982="","",IFERROR(INDEX(Articles!$B$5:$B$304,MATCH(D982,Articles!$A$5:$A$304,0)),"Référence inconnue"))</f>
        <v>Fil MIG Ø1 mm (bobine 15 kg)</v>
      </c>
      <c r="F982" s="38" t="s">
        <v>93</v>
      </c>
      <c r="G982" s="38" t="s">
        <v>1053</v>
      </c>
      <c r="H982" s="38" t="n">
        <v>1</v>
      </c>
      <c r="I982" s="40" t="n">
        <f aca="false">IF(C982="","",IFERROR(INDEX(Listes!$B$3:$B$20,MATCH(C982,Listes!$A$3:$A$20,0)),""))</f>
        <v>-1</v>
      </c>
      <c r="J982" s="40" t="n">
        <f aca="false">IF(OR(H982="",I982=""),0,H982*I982)</f>
        <v>-1</v>
      </c>
      <c r="K982" s="38" t="s">
        <v>93</v>
      </c>
      <c r="L982" s="38" t="s">
        <v>114</v>
      </c>
      <c r="M982" s="41" t="str">
        <f aca="false">IF(D982="","",IF(E982="Référence inconnue","Référence inconnue",IF(I982="","Type inconnu",IF(AND(IFERROR(INDEX(Articles!$I$5:$I$304,MATCH(D982,Articles!$A$5:$A$304,0)),"Aucun")&lt;&gt;"Aucun",G982=""),"Lot manquant",IF(COUNTIF($N$2:$N$5000,N982)&gt;1,"Doublon ?","")))))</f>
        <v/>
      </c>
      <c r="N982" s="6" t="str">
        <f aca="false">IF(D982="","",B982&amp;"/"&amp;C982&amp;"/"&amp;D982&amp;"/"&amp;G982&amp;"/"&amp;H982&amp;"/"&amp;TEXT(A982,"0"))</f>
        <v>BS-2606-1745/Sortie/FIL10/FIL-2606-07/1/46188</v>
      </c>
    </row>
    <row r="983" customFormat="false" ht="15" hidden="false" customHeight="false" outlineLevel="0" collapsed="false">
      <c r="A983" s="37" t="n">
        <v>46189</v>
      </c>
      <c r="B983" s="38" t="s">
        <v>1100</v>
      </c>
      <c r="C983" s="38" t="s">
        <v>113</v>
      </c>
      <c r="D983" s="38" t="s">
        <v>92</v>
      </c>
      <c r="E983" s="39" t="str">
        <f aca="false">IF(D983="","",IFERROR(INDEX(Articles!$B$5:$B$304,MATCH(D983,Articles!$A$5:$A$304,0)),"Référence inconnue"))</f>
        <v>Disque à tronçonner Ø125 mm</v>
      </c>
      <c r="F983" s="38" t="s">
        <v>111</v>
      </c>
      <c r="G983" s="38"/>
      <c r="H983" s="38" t="n">
        <v>3</v>
      </c>
      <c r="I983" s="40" t="n">
        <f aca="false">IF(C983="","",IFERROR(INDEX(Listes!$B$3:$B$20,MATCH(C983,Listes!$A$3:$A$20,0)),""))</f>
        <v>-1</v>
      </c>
      <c r="J983" s="40" t="n">
        <f aca="false">IF(OR(H983="",I983=""),0,H983*I983)</f>
        <v>-3</v>
      </c>
      <c r="K983" s="38" t="s">
        <v>111</v>
      </c>
      <c r="L983" s="38" t="s">
        <v>114</v>
      </c>
      <c r="M983" s="41" t="str">
        <f aca="false">IF(D983="","",IF(E983="Référence inconnue","Référence inconnue",IF(I983="","Type inconnu",IF(AND(IFERROR(INDEX(Articles!$I$5:$I$304,MATCH(D983,Articles!$A$5:$A$304,0)),"Aucun")&lt;&gt;"Aucun",G983=""),"Lot manquant",IF(COUNTIF($N$2:$N$5000,N983)&gt;1,"Doublon ?","")))))</f>
        <v/>
      </c>
      <c r="N983" s="6" t="str">
        <f aca="false">IF(D983="","",B983&amp;"/"&amp;C983&amp;"/"&amp;D983&amp;"/"&amp;G983&amp;"/"&amp;H983&amp;"/"&amp;TEXT(A983,"0"))</f>
        <v>BS-2606-1746/Sortie/DT125//3/46189</v>
      </c>
    </row>
    <row r="984" customFormat="false" ht="15" hidden="false" customHeight="false" outlineLevel="0" collapsed="false">
      <c r="A984" s="37" t="n">
        <v>46189</v>
      </c>
      <c r="B984" s="38" t="s">
        <v>1101</v>
      </c>
      <c r="C984" s="38" t="s">
        <v>113</v>
      </c>
      <c r="D984" s="38" t="s">
        <v>92</v>
      </c>
      <c r="E984" s="39" t="str">
        <f aca="false">IF(D984="","",IFERROR(INDEX(Articles!$B$5:$B$304,MATCH(D984,Articles!$A$5:$A$304,0)),"Référence inconnue"))</f>
        <v>Disque à tronçonner Ø125 mm</v>
      </c>
      <c r="F984" s="38" t="s">
        <v>111</v>
      </c>
      <c r="G984" s="38"/>
      <c r="H984" s="38" t="n">
        <v>6</v>
      </c>
      <c r="I984" s="40" t="n">
        <f aca="false">IF(C984="","",IFERROR(INDEX(Listes!$B$3:$B$20,MATCH(C984,Listes!$A$3:$A$20,0)),""))</f>
        <v>-1</v>
      </c>
      <c r="J984" s="40" t="n">
        <f aca="false">IF(OR(H984="",I984=""),0,H984*I984)</f>
        <v>-6</v>
      </c>
      <c r="K984" s="38" t="s">
        <v>111</v>
      </c>
      <c r="L984" s="38" t="s">
        <v>114</v>
      </c>
      <c r="M984" s="41" t="str">
        <f aca="false">IF(D984="","",IF(E984="Référence inconnue","Référence inconnue",IF(I984="","Type inconnu",IF(AND(IFERROR(INDEX(Articles!$I$5:$I$304,MATCH(D984,Articles!$A$5:$A$304,0)),"Aucun")&lt;&gt;"Aucun",G984=""),"Lot manquant",IF(COUNTIF($N$2:$N$5000,N984)&gt;1,"Doublon ?","")))))</f>
        <v/>
      </c>
      <c r="N984" s="6" t="str">
        <f aca="false">IF(D984="","",B984&amp;"/"&amp;C984&amp;"/"&amp;D984&amp;"/"&amp;G984&amp;"/"&amp;H984&amp;"/"&amp;TEXT(A984,"0"))</f>
        <v>BS-2606-1747/Sortie/DT125//6/46189</v>
      </c>
    </row>
    <row r="985" customFormat="false" ht="15" hidden="false" customHeight="false" outlineLevel="0" collapsed="false">
      <c r="A985" s="37" t="n">
        <v>46189</v>
      </c>
      <c r="B985" s="38" t="s">
        <v>1102</v>
      </c>
      <c r="C985" s="38" t="s">
        <v>113</v>
      </c>
      <c r="D985" s="38" t="s">
        <v>95</v>
      </c>
      <c r="E985" s="39" t="str">
        <f aca="false">IF(D985="","",IFERROR(INDEX(Articles!$B$5:$B$304,MATCH(D985,Articles!$A$5:$A$304,0)),"Référence inconnue"))</f>
        <v>Gants de manutention taille 9</v>
      </c>
      <c r="F985" s="38" t="s">
        <v>93</v>
      </c>
      <c r="G985" s="38"/>
      <c r="H985" s="38" t="n">
        <v>8</v>
      </c>
      <c r="I985" s="40" t="n">
        <f aca="false">IF(C985="","",IFERROR(INDEX(Listes!$B$3:$B$20,MATCH(C985,Listes!$A$3:$A$20,0)),""))</f>
        <v>-1</v>
      </c>
      <c r="J985" s="40" t="n">
        <f aca="false">IF(OR(H985="",I985=""),0,H985*I985)</f>
        <v>-8</v>
      </c>
      <c r="K985" s="38" t="s">
        <v>93</v>
      </c>
      <c r="L985" s="38" t="s">
        <v>114</v>
      </c>
      <c r="M985" s="41" t="str">
        <f aca="false">IF(D985="","",IF(E985="Référence inconnue","Référence inconnue",IF(I985="","Type inconnu",IF(AND(IFERROR(INDEX(Articles!$I$5:$I$304,MATCH(D985,Articles!$A$5:$A$304,0)),"Aucun")&lt;&gt;"Aucun",G985=""),"Lot manquant",IF(COUNTIF($N$2:$N$5000,N985)&gt;1,"Doublon ?","")))))</f>
        <v/>
      </c>
      <c r="N985" s="6" t="str">
        <f aca="false">IF(D985="","",B985&amp;"/"&amp;C985&amp;"/"&amp;D985&amp;"/"&amp;G985&amp;"/"&amp;H985&amp;"/"&amp;TEXT(A985,"0"))</f>
        <v>BS-2606-1748/Sortie/GA09//8/46189</v>
      </c>
    </row>
    <row r="986" customFormat="false" ht="15" hidden="false" customHeight="false" outlineLevel="0" collapsed="false">
      <c r="A986" s="37" t="n">
        <v>46189</v>
      </c>
      <c r="B986" s="38" t="s">
        <v>1103</v>
      </c>
      <c r="C986" s="38" t="s">
        <v>113</v>
      </c>
      <c r="D986" s="38" t="s">
        <v>96</v>
      </c>
      <c r="E986" s="39" t="str">
        <f aca="false">IF(D986="","",IFERROR(INDEX(Articles!$B$5:$B$304,MATCH(D986,Articles!$A$5:$A$304,0)),"Référence inconnue"))</f>
        <v>Film étirable 500 mm</v>
      </c>
      <c r="F986" s="38" t="s">
        <v>93</v>
      </c>
      <c r="G986" s="38"/>
      <c r="H986" s="38" t="n">
        <v>1</v>
      </c>
      <c r="I986" s="40" t="n">
        <f aca="false">IF(C986="","",IFERROR(INDEX(Listes!$B$3:$B$20,MATCH(C986,Listes!$A$3:$A$20,0)),""))</f>
        <v>-1</v>
      </c>
      <c r="J986" s="40" t="n">
        <f aca="false">IF(OR(H986="",I986=""),0,H986*I986)</f>
        <v>-1</v>
      </c>
      <c r="K986" s="38" t="s">
        <v>93</v>
      </c>
      <c r="L986" s="38" t="s">
        <v>121</v>
      </c>
      <c r="M986" s="41" t="str">
        <f aca="false">IF(D986="","",IF(E986="Référence inconnue","Référence inconnue",IF(I986="","Type inconnu",IF(AND(IFERROR(INDEX(Articles!$I$5:$I$304,MATCH(D986,Articles!$A$5:$A$304,0)),"Aucun")&lt;&gt;"Aucun",G986=""),"Lot manquant",IF(COUNTIF($N$2:$N$5000,N986)&gt;1,"Doublon ?","")))))</f>
        <v/>
      </c>
      <c r="N986" s="6" t="str">
        <f aca="false">IF(D986="","",B986&amp;"/"&amp;C986&amp;"/"&amp;D986&amp;"/"&amp;G986&amp;"/"&amp;H986&amp;"/"&amp;TEXT(A986,"0"))</f>
        <v>BS-2606-1749/Sortie/FS500//1/46189</v>
      </c>
    </row>
    <row r="987" customFormat="false" ht="15" hidden="false" customHeight="false" outlineLevel="0" collapsed="false">
      <c r="A987" s="37" t="n">
        <v>46189</v>
      </c>
      <c r="B987" s="38" t="s">
        <v>1104</v>
      </c>
      <c r="C987" s="38" t="s">
        <v>113</v>
      </c>
      <c r="D987" s="38" t="s">
        <v>98</v>
      </c>
      <c r="E987" s="39" t="str">
        <f aca="false">IF(D987="","",IFERROR(INDEX(Articles!$B$5:$B$304,MATCH(D987,Articles!$A$5:$A$304,0)),"Référence inconnue"))</f>
        <v>Roulement 6204-2RS</v>
      </c>
      <c r="F987" s="38" t="s">
        <v>93</v>
      </c>
      <c r="G987" s="38"/>
      <c r="H987" s="38" t="n">
        <v>6</v>
      </c>
      <c r="I987" s="40" t="n">
        <f aca="false">IF(C987="","",IFERROR(INDEX(Listes!$B$3:$B$20,MATCH(C987,Listes!$A$3:$A$20,0)),""))</f>
        <v>-1</v>
      </c>
      <c r="J987" s="40" t="n">
        <f aca="false">IF(OR(H987="",I987=""),0,H987*I987)</f>
        <v>-6</v>
      </c>
      <c r="K987" s="38" t="s">
        <v>93</v>
      </c>
      <c r="L987" s="38" t="s">
        <v>124</v>
      </c>
      <c r="M987" s="41" t="str">
        <f aca="false">IF(D987="","",IF(E987="Référence inconnue","Référence inconnue",IF(I987="","Type inconnu",IF(AND(IFERROR(INDEX(Articles!$I$5:$I$304,MATCH(D987,Articles!$A$5:$A$304,0)),"Aucun")&lt;&gt;"Aucun",G987=""),"Lot manquant",IF(COUNTIF($N$2:$N$5000,N987)&gt;1,"Doublon ?","")))))</f>
        <v/>
      </c>
      <c r="N987" s="6" t="str">
        <f aca="false">IF(D987="","",B987&amp;"/"&amp;C987&amp;"/"&amp;D987&amp;"/"&amp;G987&amp;"/"&amp;H987&amp;"/"&amp;TEXT(A987,"0"))</f>
        <v>BS-2606-1750/Sortie/RL6204//6/46189</v>
      </c>
    </row>
    <row r="988" customFormat="false" ht="15" hidden="false" customHeight="false" outlineLevel="0" collapsed="false">
      <c r="A988" s="37" t="n">
        <v>46189</v>
      </c>
      <c r="B988" s="38" t="s">
        <v>1105</v>
      </c>
      <c r="C988" s="38" t="s">
        <v>113</v>
      </c>
      <c r="D988" s="38" t="s">
        <v>99</v>
      </c>
      <c r="E988" s="39" t="str">
        <f aca="false">IF(D988="","",IFERROR(INDEX(Articles!$B$5:$B$304,MATCH(D988,Articles!$A$5:$A$304,0)),"Référence inconnue"))</f>
        <v>Fil MIG Ø1 mm (bobine 15 kg)</v>
      </c>
      <c r="F988" s="38" t="s">
        <v>93</v>
      </c>
      <c r="G988" s="38" t="s">
        <v>1053</v>
      </c>
      <c r="H988" s="38" t="n">
        <v>2</v>
      </c>
      <c r="I988" s="40" t="n">
        <f aca="false">IF(C988="","",IFERROR(INDEX(Listes!$B$3:$B$20,MATCH(C988,Listes!$A$3:$A$20,0)),""))</f>
        <v>-1</v>
      </c>
      <c r="J988" s="40" t="n">
        <f aca="false">IF(OR(H988="",I988=""),0,H988*I988)</f>
        <v>-2</v>
      </c>
      <c r="K988" s="38" t="s">
        <v>93</v>
      </c>
      <c r="L988" s="38" t="s">
        <v>114</v>
      </c>
      <c r="M988" s="41" t="str">
        <f aca="false">IF(D988="","",IF(E988="Référence inconnue","Référence inconnue",IF(I988="","Type inconnu",IF(AND(IFERROR(INDEX(Articles!$I$5:$I$304,MATCH(D988,Articles!$A$5:$A$304,0)),"Aucun")&lt;&gt;"Aucun",G988=""),"Lot manquant",IF(COUNTIF($N$2:$N$5000,N988)&gt;1,"Doublon ?","")))))</f>
        <v/>
      </c>
      <c r="N988" s="6" t="str">
        <f aca="false">IF(D988="","",B988&amp;"/"&amp;C988&amp;"/"&amp;D988&amp;"/"&amp;G988&amp;"/"&amp;H988&amp;"/"&amp;TEXT(A988,"0"))</f>
        <v>BS-2606-1751/Sortie/FIL10/FIL-2606-07/2/46189</v>
      </c>
    </row>
    <row r="989" customFormat="false" ht="15" hidden="false" customHeight="false" outlineLevel="0" collapsed="false">
      <c r="A989" s="37" t="n">
        <v>46190</v>
      </c>
      <c r="B989" s="38" t="s">
        <v>1106</v>
      </c>
      <c r="C989" s="38" t="s">
        <v>107</v>
      </c>
      <c r="D989" s="38" t="s">
        <v>92</v>
      </c>
      <c r="E989" s="39" t="str">
        <f aca="false">IF(D989="","",IFERROR(INDEX(Articles!$B$5:$B$304,MATCH(D989,Articles!$A$5:$A$304,0)),"Référence inconnue"))</f>
        <v>Disque à tronçonner Ø125 mm</v>
      </c>
      <c r="F989" s="38" t="s">
        <v>93</v>
      </c>
      <c r="G989" s="38"/>
      <c r="H989" s="38" t="n">
        <v>20</v>
      </c>
      <c r="I989" s="40" t="n">
        <f aca="false">IF(C989="","",IFERROR(INDEX(Listes!$B$3:$B$20,MATCH(C989,Listes!$A$3:$A$20,0)),""))</f>
        <v>-1</v>
      </c>
      <c r="J989" s="40" t="n">
        <f aca="false">IF(OR(H989="",I989=""),0,H989*I989)</f>
        <v>-20</v>
      </c>
      <c r="K989" s="38" t="s">
        <v>93</v>
      </c>
      <c r="L989" s="38" t="s">
        <v>108</v>
      </c>
      <c r="M989" s="41" t="str">
        <f aca="false">IF(D989="","",IF(E989="Référence inconnue","Référence inconnue",IF(I989="","Type inconnu",IF(AND(IFERROR(INDEX(Articles!$I$5:$I$304,MATCH(D989,Articles!$A$5:$A$304,0)),"Aucun")&lt;&gt;"Aucun",G989=""),"Lot manquant",IF(COUNTIF($N$2:$N$5000,N989)&gt;1,"Doublon ?","")))))</f>
        <v/>
      </c>
      <c r="N989" s="6" t="str">
        <f aca="false">IF(D989="","",B989&amp;"/"&amp;C989&amp;"/"&amp;D989&amp;"/"&amp;G989&amp;"/"&amp;H989&amp;"/"&amp;TEXT(A989,"0"))</f>
        <v>TR-2606-072/Transfert sortant/DT125//20/46190</v>
      </c>
    </row>
    <row r="990" customFormat="false" ht="15" hidden="false" customHeight="false" outlineLevel="0" collapsed="false">
      <c r="A990" s="37" t="n">
        <v>46190</v>
      </c>
      <c r="B990" s="38" t="s">
        <v>1106</v>
      </c>
      <c r="C990" s="38" t="s">
        <v>110</v>
      </c>
      <c r="D990" s="38" t="s">
        <v>92</v>
      </c>
      <c r="E990" s="39" t="str">
        <f aca="false">IF(D990="","",IFERROR(INDEX(Articles!$B$5:$B$304,MATCH(D990,Articles!$A$5:$A$304,0)),"Référence inconnue"))</f>
        <v>Disque à tronçonner Ø125 mm</v>
      </c>
      <c r="F990" s="38" t="s">
        <v>111</v>
      </c>
      <c r="G990" s="38"/>
      <c r="H990" s="38" t="n">
        <v>20</v>
      </c>
      <c r="I990" s="40" t="n">
        <f aca="false">IF(C990="","",IFERROR(INDEX(Listes!$B$3:$B$20,MATCH(C990,Listes!$A$3:$A$20,0)),""))</f>
        <v>1</v>
      </c>
      <c r="J990" s="40" t="n">
        <f aca="false">IF(OR(H990="",I990=""),0,H990*I990)</f>
        <v>20</v>
      </c>
      <c r="K990" s="38" t="s">
        <v>93</v>
      </c>
      <c r="L990" s="38" t="s">
        <v>108</v>
      </c>
      <c r="M990" s="41" t="str">
        <f aca="false">IF(D990="","",IF(E990="Référence inconnue","Référence inconnue",IF(I990="","Type inconnu",IF(AND(IFERROR(INDEX(Articles!$I$5:$I$304,MATCH(D990,Articles!$A$5:$A$304,0)),"Aucun")&lt;&gt;"Aucun",G990=""),"Lot manquant",IF(COUNTIF($N$2:$N$5000,N990)&gt;1,"Doublon ?","")))))</f>
        <v/>
      </c>
      <c r="N990" s="6" t="str">
        <f aca="false">IF(D990="","",B990&amp;"/"&amp;C990&amp;"/"&amp;D990&amp;"/"&amp;G990&amp;"/"&amp;H990&amp;"/"&amp;TEXT(A990,"0"))</f>
        <v>TR-2606-072/Transfert entrant/DT125//20/46190</v>
      </c>
    </row>
    <row r="991" customFormat="false" ht="15" hidden="false" customHeight="false" outlineLevel="0" collapsed="false">
      <c r="A991" s="37" t="n">
        <v>46190</v>
      </c>
      <c r="B991" s="38" t="s">
        <v>1107</v>
      </c>
      <c r="C991" s="38" t="s">
        <v>113</v>
      </c>
      <c r="D991" s="38" t="s">
        <v>92</v>
      </c>
      <c r="E991" s="39" t="str">
        <f aca="false">IF(D991="","",IFERROR(INDEX(Articles!$B$5:$B$304,MATCH(D991,Articles!$A$5:$A$304,0)),"Référence inconnue"))</f>
        <v>Disque à tronçonner Ø125 mm</v>
      </c>
      <c r="F991" s="38" t="s">
        <v>111</v>
      </c>
      <c r="G991" s="38"/>
      <c r="H991" s="38" t="n">
        <v>8</v>
      </c>
      <c r="I991" s="40" t="n">
        <f aca="false">IF(C991="","",IFERROR(INDEX(Listes!$B$3:$B$20,MATCH(C991,Listes!$A$3:$A$20,0)),""))</f>
        <v>-1</v>
      </c>
      <c r="J991" s="40" t="n">
        <f aca="false">IF(OR(H991="",I991=""),0,H991*I991)</f>
        <v>-8</v>
      </c>
      <c r="K991" s="38" t="s">
        <v>111</v>
      </c>
      <c r="L991" s="38" t="s">
        <v>114</v>
      </c>
      <c r="M991" s="41" t="str">
        <f aca="false">IF(D991="","",IF(E991="Référence inconnue","Référence inconnue",IF(I991="","Type inconnu",IF(AND(IFERROR(INDEX(Articles!$I$5:$I$304,MATCH(D991,Articles!$A$5:$A$304,0)),"Aucun")&lt;&gt;"Aucun",G991=""),"Lot manquant",IF(COUNTIF($N$2:$N$5000,N991)&gt;1,"Doublon ?","")))))</f>
        <v/>
      </c>
      <c r="N991" s="6" t="str">
        <f aca="false">IF(D991="","",B991&amp;"/"&amp;C991&amp;"/"&amp;D991&amp;"/"&amp;G991&amp;"/"&amp;H991&amp;"/"&amp;TEXT(A991,"0"))</f>
        <v>BS-2606-1752/Sortie/DT125//8/46190</v>
      </c>
    </row>
    <row r="992" customFormat="false" ht="15" hidden="false" customHeight="false" outlineLevel="0" collapsed="false">
      <c r="A992" s="37" t="n">
        <v>46190</v>
      </c>
      <c r="B992" s="38" t="s">
        <v>1108</v>
      </c>
      <c r="C992" s="38" t="s">
        <v>113</v>
      </c>
      <c r="D992" s="38" t="s">
        <v>92</v>
      </c>
      <c r="E992" s="39" t="str">
        <f aca="false">IF(D992="","",IFERROR(INDEX(Articles!$B$5:$B$304,MATCH(D992,Articles!$A$5:$A$304,0)),"Référence inconnue"))</f>
        <v>Disque à tronçonner Ø125 mm</v>
      </c>
      <c r="F992" s="38" t="s">
        <v>111</v>
      </c>
      <c r="G992" s="38"/>
      <c r="H992" s="38" t="n">
        <v>4</v>
      </c>
      <c r="I992" s="40" t="n">
        <f aca="false">IF(C992="","",IFERROR(INDEX(Listes!$B$3:$B$20,MATCH(C992,Listes!$A$3:$A$20,0)),""))</f>
        <v>-1</v>
      </c>
      <c r="J992" s="40" t="n">
        <f aca="false">IF(OR(H992="",I992=""),0,H992*I992)</f>
        <v>-4</v>
      </c>
      <c r="K992" s="38" t="s">
        <v>111</v>
      </c>
      <c r="L992" s="38" t="s">
        <v>114</v>
      </c>
      <c r="M992" s="41" t="str">
        <f aca="false">IF(D992="","",IF(E992="Référence inconnue","Référence inconnue",IF(I992="","Type inconnu",IF(AND(IFERROR(INDEX(Articles!$I$5:$I$304,MATCH(D992,Articles!$A$5:$A$304,0)),"Aucun")&lt;&gt;"Aucun",G992=""),"Lot manquant",IF(COUNTIF($N$2:$N$5000,N992)&gt;1,"Doublon ?","")))))</f>
        <v/>
      </c>
      <c r="N992" s="6" t="str">
        <f aca="false">IF(D992="","",B992&amp;"/"&amp;C992&amp;"/"&amp;D992&amp;"/"&amp;G992&amp;"/"&amp;H992&amp;"/"&amp;TEXT(A992,"0"))</f>
        <v>BS-2606-1753/Sortie/DT125//4/46190</v>
      </c>
    </row>
    <row r="993" customFormat="false" ht="15" hidden="false" customHeight="false" outlineLevel="0" collapsed="false">
      <c r="A993" s="37" t="n">
        <v>46190</v>
      </c>
      <c r="B993" s="38" t="s">
        <v>1109</v>
      </c>
      <c r="C993" s="38" t="s">
        <v>113</v>
      </c>
      <c r="D993" s="38" t="s">
        <v>95</v>
      </c>
      <c r="E993" s="39" t="str">
        <f aca="false">IF(D993="","",IFERROR(INDEX(Articles!$B$5:$B$304,MATCH(D993,Articles!$A$5:$A$304,0)),"Référence inconnue"))</f>
        <v>Gants de manutention taille 9</v>
      </c>
      <c r="F993" s="38" t="s">
        <v>93</v>
      </c>
      <c r="G993" s="38"/>
      <c r="H993" s="38" t="n">
        <v>5</v>
      </c>
      <c r="I993" s="40" t="n">
        <f aca="false">IF(C993="","",IFERROR(INDEX(Listes!$B$3:$B$20,MATCH(C993,Listes!$A$3:$A$20,0)),""))</f>
        <v>-1</v>
      </c>
      <c r="J993" s="40" t="n">
        <f aca="false">IF(OR(H993="",I993=""),0,H993*I993)</f>
        <v>-5</v>
      </c>
      <c r="K993" s="38" t="s">
        <v>93</v>
      </c>
      <c r="L993" s="38" t="s">
        <v>114</v>
      </c>
      <c r="M993" s="41" t="str">
        <f aca="false">IF(D993="","",IF(E993="Référence inconnue","Référence inconnue",IF(I993="","Type inconnu",IF(AND(IFERROR(INDEX(Articles!$I$5:$I$304,MATCH(D993,Articles!$A$5:$A$304,0)),"Aucun")&lt;&gt;"Aucun",G993=""),"Lot manquant",IF(COUNTIF($N$2:$N$5000,N993)&gt;1,"Doublon ?","")))))</f>
        <v/>
      </c>
      <c r="N993" s="6" t="str">
        <f aca="false">IF(D993="","",B993&amp;"/"&amp;C993&amp;"/"&amp;D993&amp;"/"&amp;G993&amp;"/"&amp;H993&amp;"/"&amp;TEXT(A993,"0"))</f>
        <v>BS-2606-1754/Sortie/GA09//5/46190</v>
      </c>
    </row>
    <row r="994" customFormat="false" ht="15" hidden="false" customHeight="false" outlineLevel="0" collapsed="false">
      <c r="A994" s="37" t="n">
        <v>46191</v>
      </c>
      <c r="B994" s="38" t="s">
        <v>1110</v>
      </c>
      <c r="C994" s="38" t="s">
        <v>113</v>
      </c>
      <c r="D994" s="38" t="s">
        <v>92</v>
      </c>
      <c r="E994" s="39" t="str">
        <f aca="false">IF(D994="","",IFERROR(INDEX(Articles!$B$5:$B$304,MATCH(D994,Articles!$A$5:$A$304,0)),"Référence inconnue"))</f>
        <v>Disque à tronçonner Ø125 mm</v>
      </c>
      <c r="F994" s="38" t="s">
        <v>111</v>
      </c>
      <c r="G994" s="38"/>
      <c r="H994" s="38" t="n">
        <v>3</v>
      </c>
      <c r="I994" s="40" t="n">
        <f aca="false">IF(C994="","",IFERROR(INDEX(Listes!$B$3:$B$20,MATCH(C994,Listes!$A$3:$A$20,0)),""))</f>
        <v>-1</v>
      </c>
      <c r="J994" s="40" t="n">
        <f aca="false">IF(OR(H994="",I994=""),0,H994*I994)</f>
        <v>-3</v>
      </c>
      <c r="K994" s="38" t="s">
        <v>111</v>
      </c>
      <c r="L994" s="38" t="s">
        <v>114</v>
      </c>
      <c r="M994" s="41" t="str">
        <f aca="false">IF(D994="","",IF(E994="Référence inconnue","Référence inconnue",IF(I994="","Type inconnu",IF(AND(IFERROR(INDEX(Articles!$I$5:$I$304,MATCH(D994,Articles!$A$5:$A$304,0)),"Aucun")&lt;&gt;"Aucun",G994=""),"Lot manquant",IF(COUNTIF($N$2:$N$5000,N994)&gt;1,"Doublon ?","")))))</f>
        <v/>
      </c>
      <c r="N994" s="6" t="str">
        <f aca="false">IF(D994="","",B994&amp;"/"&amp;C994&amp;"/"&amp;D994&amp;"/"&amp;G994&amp;"/"&amp;H994&amp;"/"&amp;TEXT(A994,"0"))</f>
        <v>BS-2606-1755/Sortie/DT125//3/46191</v>
      </c>
    </row>
    <row r="995" customFormat="false" ht="15" hidden="false" customHeight="false" outlineLevel="0" collapsed="false">
      <c r="A995" s="37" t="n">
        <v>46191</v>
      </c>
      <c r="B995" s="38" t="s">
        <v>1111</v>
      </c>
      <c r="C995" s="38" t="s">
        <v>113</v>
      </c>
      <c r="D995" s="38" t="s">
        <v>92</v>
      </c>
      <c r="E995" s="39" t="str">
        <f aca="false">IF(D995="","",IFERROR(INDEX(Articles!$B$5:$B$304,MATCH(D995,Articles!$A$5:$A$304,0)),"Référence inconnue"))</f>
        <v>Disque à tronçonner Ø125 mm</v>
      </c>
      <c r="F995" s="38" t="s">
        <v>111</v>
      </c>
      <c r="G995" s="38"/>
      <c r="H995" s="38" t="n">
        <v>6</v>
      </c>
      <c r="I995" s="40" t="n">
        <f aca="false">IF(C995="","",IFERROR(INDEX(Listes!$B$3:$B$20,MATCH(C995,Listes!$A$3:$A$20,0)),""))</f>
        <v>-1</v>
      </c>
      <c r="J995" s="40" t="n">
        <f aca="false">IF(OR(H995="",I995=""),0,H995*I995)</f>
        <v>-6</v>
      </c>
      <c r="K995" s="38" t="s">
        <v>111</v>
      </c>
      <c r="L995" s="38" t="s">
        <v>114</v>
      </c>
      <c r="M995" s="41" t="str">
        <f aca="false">IF(D995="","",IF(E995="Référence inconnue","Référence inconnue",IF(I995="","Type inconnu",IF(AND(IFERROR(INDEX(Articles!$I$5:$I$304,MATCH(D995,Articles!$A$5:$A$304,0)),"Aucun")&lt;&gt;"Aucun",G995=""),"Lot manquant",IF(COUNTIF($N$2:$N$5000,N995)&gt;1,"Doublon ?","")))))</f>
        <v/>
      </c>
      <c r="N995" s="6" t="str">
        <f aca="false">IF(D995="","",B995&amp;"/"&amp;C995&amp;"/"&amp;D995&amp;"/"&amp;G995&amp;"/"&amp;H995&amp;"/"&amp;TEXT(A995,"0"))</f>
        <v>BS-2606-1756/Sortie/DT125//6/46191</v>
      </c>
    </row>
    <row r="996" customFormat="false" ht="15" hidden="false" customHeight="false" outlineLevel="0" collapsed="false">
      <c r="A996" s="37" t="n">
        <v>46191</v>
      </c>
      <c r="B996" s="38" t="s">
        <v>1112</v>
      </c>
      <c r="C996" s="38" t="s">
        <v>113</v>
      </c>
      <c r="D996" s="38" t="s">
        <v>95</v>
      </c>
      <c r="E996" s="39" t="str">
        <f aca="false">IF(D996="","",IFERROR(INDEX(Articles!$B$5:$B$304,MATCH(D996,Articles!$A$5:$A$304,0)),"Référence inconnue"))</f>
        <v>Gants de manutention taille 9</v>
      </c>
      <c r="F996" s="38" t="s">
        <v>93</v>
      </c>
      <c r="G996" s="38"/>
      <c r="H996" s="38" t="n">
        <v>8</v>
      </c>
      <c r="I996" s="40" t="n">
        <f aca="false">IF(C996="","",IFERROR(INDEX(Listes!$B$3:$B$20,MATCH(C996,Listes!$A$3:$A$20,0)),""))</f>
        <v>-1</v>
      </c>
      <c r="J996" s="40" t="n">
        <f aca="false">IF(OR(H996="",I996=""),0,H996*I996)</f>
        <v>-8</v>
      </c>
      <c r="K996" s="38" t="s">
        <v>93</v>
      </c>
      <c r="L996" s="38" t="s">
        <v>124</v>
      </c>
      <c r="M996" s="41" t="str">
        <f aca="false">IF(D996="","",IF(E996="Référence inconnue","Référence inconnue",IF(I996="","Type inconnu",IF(AND(IFERROR(INDEX(Articles!$I$5:$I$304,MATCH(D996,Articles!$A$5:$A$304,0)),"Aucun")&lt;&gt;"Aucun",G996=""),"Lot manquant",IF(COUNTIF($N$2:$N$5000,N996)&gt;1,"Doublon ?","")))))</f>
        <v/>
      </c>
      <c r="N996" s="6" t="str">
        <f aca="false">IF(D996="","",B996&amp;"/"&amp;C996&amp;"/"&amp;D996&amp;"/"&amp;G996&amp;"/"&amp;H996&amp;"/"&amp;TEXT(A996,"0"))</f>
        <v>BS-2606-1757/Sortie/GA09//8/46191</v>
      </c>
    </row>
    <row r="997" customFormat="false" ht="15" hidden="false" customHeight="false" outlineLevel="0" collapsed="false">
      <c r="A997" s="37" t="n">
        <v>46191</v>
      </c>
      <c r="B997" s="38" t="s">
        <v>1113</v>
      </c>
      <c r="C997" s="38" t="s">
        <v>113</v>
      </c>
      <c r="D997" s="38" t="s">
        <v>96</v>
      </c>
      <c r="E997" s="39" t="str">
        <f aca="false">IF(D997="","",IFERROR(INDEX(Articles!$B$5:$B$304,MATCH(D997,Articles!$A$5:$A$304,0)),"Référence inconnue"))</f>
        <v>Film étirable 500 mm</v>
      </c>
      <c r="F997" s="38" t="s">
        <v>93</v>
      </c>
      <c r="G997" s="38"/>
      <c r="H997" s="38" t="n">
        <v>3</v>
      </c>
      <c r="I997" s="40" t="n">
        <f aca="false">IF(C997="","",IFERROR(INDEX(Listes!$B$3:$B$20,MATCH(C997,Listes!$A$3:$A$20,0)),""))</f>
        <v>-1</v>
      </c>
      <c r="J997" s="40" t="n">
        <f aca="false">IF(OR(H997="",I997=""),0,H997*I997)</f>
        <v>-3</v>
      </c>
      <c r="K997" s="38" t="s">
        <v>93</v>
      </c>
      <c r="L997" s="38" t="s">
        <v>121</v>
      </c>
      <c r="M997" s="41" t="str">
        <f aca="false">IF(D997="","",IF(E997="Référence inconnue","Référence inconnue",IF(I997="","Type inconnu",IF(AND(IFERROR(INDEX(Articles!$I$5:$I$304,MATCH(D997,Articles!$A$5:$A$304,0)),"Aucun")&lt;&gt;"Aucun",G997=""),"Lot manquant",IF(COUNTIF($N$2:$N$5000,N997)&gt;1,"Doublon ?","")))))</f>
        <v/>
      </c>
      <c r="N997" s="6" t="str">
        <f aca="false">IF(D997="","",B997&amp;"/"&amp;C997&amp;"/"&amp;D997&amp;"/"&amp;G997&amp;"/"&amp;H997&amp;"/"&amp;TEXT(A997,"0"))</f>
        <v>BS-2606-1758/Sortie/FS500//3/46191</v>
      </c>
    </row>
    <row r="998" customFormat="false" ht="15" hidden="false" customHeight="false" outlineLevel="0" collapsed="false">
      <c r="A998" s="37" t="n">
        <v>46192</v>
      </c>
      <c r="B998" s="38" t="s">
        <v>1114</v>
      </c>
      <c r="C998" s="38" t="s">
        <v>140</v>
      </c>
      <c r="D998" s="38" t="s">
        <v>97</v>
      </c>
      <c r="E998" s="39" t="str">
        <f aca="false">IF(D998="","",IFERROR(INDEX(Articles!$B$5:$B$304,MATCH(D998,Articles!$A$5:$A$304,0)),"Référence inconnue"))</f>
        <v>Vis H M8x30 (boîte de 100)</v>
      </c>
      <c r="F998" s="38" t="s">
        <v>93</v>
      </c>
      <c r="G998" s="38"/>
      <c r="H998" s="38" t="n">
        <v>30</v>
      </c>
      <c r="I998" s="40" t="n">
        <f aca="false">IF(C998="","",IFERROR(INDEX(Listes!$B$3:$B$20,MATCH(C998,Listes!$A$3:$A$20,0)),""))</f>
        <v>1</v>
      </c>
      <c r="J998" s="40" t="n">
        <f aca="false">IF(OR(H998="",I998=""),0,H998*I998)</f>
        <v>30</v>
      </c>
      <c r="K998" s="38" t="s">
        <v>93</v>
      </c>
      <c r="L998" s="38" t="s">
        <v>1115</v>
      </c>
      <c r="M998" s="41" t="str">
        <f aca="false">IF(D998="","",IF(E998="Référence inconnue","Référence inconnue",IF(I998="","Type inconnu",IF(AND(IFERROR(INDEX(Articles!$I$5:$I$304,MATCH(D998,Articles!$A$5:$A$304,0)),"Aucun")&lt;&gt;"Aucun",G998=""),"Lot manquant",IF(COUNTIF($N$2:$N$5000,N998)&gt;1,"Doublon ?","")))))</f>
        <v/>
      </c>
      <c r="N998" s="6" t="str">
        <f aca="false">IF(D998="","",B998&amp;"/"&amp;C998&amp;"/"&amp;D998&amp;"/"&amp;G998&amp;"/"&amp;H998&amp;"/"&amp;TEXT(A998,"0"))</f>
        <v>BR-2606-071/Réception/BO830//30/46192</v>
      </c>
    </row>
    <row r="999" customFormat="false" ht="15" hidden="false" customHeight="false" outlineLevel="0" collapsed="false">
      <c r="A999" s="37" t="n">
        <v>46192</v>
      </c>
      <c r="B999" s="38" t="s">
        <v>1116</v>
      </c>
      <c r="C999" s="38" t="s">
        <v>107</v>
      </c>
      <c r="D999" s="38" t="s">
        <v>92</v>
      </c>
      <c r="E999" s="39" t="str">
        <f aca="false">IF(D999="","",IFERROR(INDEX(Articles!$B$5:$B$304,MATCH(D999,Articles!$A$5:$A$304,0)),"Référence inconnue"))</f>
        <v>Disque à tronçonner Ø125 mm</v>
      </c>
      <c r="F999" s="38" t="s">
        <v>93</v>
      </c>
      <c r="G999" s="38"/>
      <c r="H999" s="38" t="n">
        <v>20</v>
      </c>
      <c r="I999" s="40" t="n">
        <f aca="false">IF(C999="","",IFERROR(INDEX(Listes!$B$3:$B$20,MATCH(C999,Listes!$A$3:$A$20,0)),""))</f>
        <v>-1</v>
      </c>
      <c r="J999" s="40" t="n">
        <f aca="false">IF(OR(H999="",I999=""),0,H999*I999)</f>
        <v>-20</v>
      </c>
      <c r="K999" s="38" t="s">
        <v>93</v>
      </c>
      <c r="L999" s="38" t="s">
        <v>108</v>
      </c>
      <c r="M999" s="41" t="str">
        <f aca="false">IF(D999="","",IF(E999="Référence inconnue","Référence inconnue",IF(I999="","Type inconnu",IF(AND(IFERROR(INDEX(Articles!$I$5:$I$304,MATCH(D999,Articles!$A$5:$A$304,0)),"Aucun")&lt;&gt;"Aucun",G999=""),"Lot manquant",IF(COUNTIF($N$2:$N$5000,N999)&gt;1,"Doublon ?","")))))</f>
        <v/>
      </c>
      <c r="N999" s="6" t="str">
        <f aca="false">IF(D999="","",B999&amp;"/"&amp;C999&amp;"/"&amp;D999&amp;"/"&amp;G999&amp;"/"&amp;H999&amp;"/"&amp;TEXT(A999,"0"))</f>
        <v>TR-2606-073/Transfert sortant/DT125//20/46192</v>
      </c>
    </row>
    <row r="1000" customFormat="false" ht="15" hidden="false" customHeight="false" outlineLevel="0" collapsed="false">
      <c r="A1000" s="37" t="n">
        <v>46192</v>
      </c>
      <c r="B1000" s="38" t="s">
        <v>1116</v>
      </c>
      <c r="C1000" s="38" t="s">
        <v>110</v>
      </c>
      <c r="D1000" s="38" t="s">
        <v>92</v>
      </c>
      <c r="E1000" s="39" t="str">
        <f aca="false">IF(D1000="","",IFERROR(INDEX(Articles!$B$5:$B$304,MATCH(D1000,Articles!$A$5:$A$304,0)),"Référence inconnue"))</f>
        <v>Disque à tronçonner Ø125 mm</v>
      </c>
      <c r="F1000" s="38" t="s">
        <v>111</v>
      </c>
      <c r="G1000" s="38"/>
      <c r="H1000" s="38" t="n">
        <v>20</v>
      </c>
      <c r="I1000" s="40" t="n">
        <f aca="false">IF(C1000="","",IFERROR(INDEX(Listes!$B$3:$B$20,MATCH(C1000,Listes!$A$3:$A$20,0)),""))</f>
        <v>1</v>
      </c>
      <c r="J1000" s="40" t="n">
        <f aca="false">IF(OR(H1000="",I1000=""),0,H1000*I1000)</f>
        <v>20</v>
      </c>
      <c r="K1000" s="38" t="s">
        <v>93</v>
      </c>
      <c r="L1000" s="38" t="s">
        <v>108</v>
      </c>
      <c r="M1000" s="41" t="str">
        <f aca="false">IF(D1000="","",IF(E1000="Référence inconnue","Référence inconnue",IF(I1000="","Type inconnu",IF(AND(IFERROR(INDEX(Articles!$I$5:$I$304,MATCH(D1000,Articles!$A$5:$A$304,0)),"Aucun")&lt;&gt;"Aucun",G1000=""),"Lot manquant",IF(COUNTIF($N$2:$N$5000,N1000)&gt;1,"Doublon ?","")))))</f>
        <v/>
      </c>
      <c r="N1000" s="6" t="str">
        <f aca="false">IF(D1000="","",B1000&amp;"/"&amp;C1000&amp;"/"&amp;D1000&amp;"/"&amp;G1000&amp;"/"&amp;H1000&amp;"/"&amp;TEXT(A1000,"0"))</f>
        <v>TR-2606-073/Transfert entrant/DT125//20/46192</v>
      </c>
    </row>
    <row r="1001" customFormat="false" ht="15" hidden="false" customHeight="false" outlineLevel="0" collapsed="false">
      <c r="A1001" s="37" t="n">
        <v>46192</v>
      </c>
      <c r="B1001" s="38" t="s">
        <v>1117</v>
      </c>
      <c r="C1001" s="38" t="s">
        <v>113</v>
      </c>
      <c r="D1001" s="38" t="s">
        <v>92</v>
      </c>
      <c r="E1001" s="39" t="str">
        <f aca="false">IF(D1001="","",IFERROR(INDEX(Articles!$B$5:$B$304,MATCH(D1001,Articles!$A$5:$A$304,0)),"Référence inconnue"))</f>
        <v>Disque à tronçonner Ø125 mm</v>
      </c>
      <c r="F1001" s="38" t="s">
        <v>111</v>
      </c>
      <c r="G1001" s="38"/>
      <c r="H1001" s="38" t="n">
        <v>4</v>
      </c>
      <c r="I1001" s="40" t="n">
        <f aca="false">IF(C1001="","",IFERROR(INDEX(Listes!$B$3:$B$20,MATCH(C1001,Listes!$A$3:$A$20,0)),""))</f>
        <v>-1</v>
      </c>
      <c r="J1001" s="40" t="n">
        <f aca="false">IF(OR(H1001="",I1001=""),0,H1001*I1001)</f>
        <v>-4</v>
      </c>
      <c r="K1001" s="38" t="s">
        <v>111</v>
      </c>
      <c r="L1001" s="38" t="s">
        <v>114</v>
      </c>
      <c r="M1001" s="41" t="str">
        <f aca="false">IF(D1001="","",IF(E1001="Référence inconnue","Référence inconnue",IF(I1001="","Type inconnu",IF(AND(IFERROR(INDEX(Articles!$I$5:$I$304,MATCH(D1001,Articles!$A$5:$A$304,0)),"Aucun")&lt;&gt;"Aucun",G1001=""),"Lot manquant",IF(COUNTIF($N$2:$N$5000,N1001)&gt;1,"Doublon ?","")))))</f>
        <v/>
      </c>
      <c r="N1001" s="6" t="str">
        <f aca="false">IF(D1001="","",B1001&amp;"/"&amp;C1001&amp;"/"&amp;D1001&amp;"/"&amp;G1001&amp;"/"&amp;H1001&amp;"/"&amp;TEXT(A1001,"0"))</f>
        <v>BS-2606-1759/Sortie/DT125//4/46192</v>
      </c>
    </row>
    <row r="1002" customFormat="false" ht="15" hidden="false" customHeight="false" outlineLevel="0" collapsed="false">
      <c r="A1002" s="37" t="n">
        <v>46192</v>
      </c>
      <c r="B1002" s="38" t="s">
        <v>1118</v>
      </c>
      <c r="C1002" s="38" t="s">
        <v>113</v>
      </c>
      <c r="D1002" s="38" t="s">
        <v>95</v>
      </c>
      <c r="E1002" s="39" t="str">
        <f aca="false">IF(D1002="","",IFERROR(INDEX(Articles!$B$5:$B$304,MATCH(D1002,Articles!$A$5:$A$304,0)),"Référence inconnue"))</f>
        <v>Gants de manutention taille 9</v>
      </c>
      <c r="F1002" s="38" t="s">
        <v>93</v>
      </c>
      <c r="G1002" s="38"/>
      <c r="H1002" s="38" t="n">
        <v>6</v>
      </c>
      <c r="I1002" s="40" t="n">
        <f aca="false">IF(C1002="","",IFERROR(INDEX(Listes!$B$3:$B$20,MATCH(C1002,Listes!$A$3:$A$20,0)),""))</f>
        <v>-1</v>
      </c>
      <c r="J1002" s="40" t="n">
        <f aca="false">IF(OR(H1002="",I1002=""),0,H1002*I1002)</f>
        <v>-6</v>
      </c>
      <c r="K1002" s="38" t="s">
        <v>93</v>
      </c>
      <c r="L1002" s="38" t="s">
        <v>114</v>
      </c>
      <c r="M1002" s="41" t="str">
        <f aca="false">IF(D1002="","",IF(E1002="Référence inconnue","Référence inconnue",IF(I1002="","Type inconnu",IF(AND(IFERROR(INDEX(Articles!$I$5:$I$304,MATCH(D1002,Articles!$A$5:$A$304,0)),"Aucun")&lt;&gt;"Aucun",G1002=""),"Lot manquant",IF(COUNTIF($N$2:$N$5000,N1002)&gt;1,"Doublon ?","")))))</f>
        <v/>
      </c>
      <c r="N1002" s="6" t="str">
        <f aca="false">IF(D1002="","",B1002&amp;"/"&amp;C1002&amp;"/"&amp;D1002&amp;"/"&amp;G1002&amp;"/"&amp;H1002&amp;"/"&amp;TEXT(A1002,"0"))</f>
        <v>BS-2606-1760/Sortie/GA09//6/46192</v>
      </c>
    </row>
    <row r="1003" customFormat="false" ht="15" hidden="false" customHeight="false" outlineLevel="0" collapsed="false">
      <c r="A1003" s="37" t="n">
        <v>46192</v>
      </c>
      <c r="B1003" s="38" t="s">
        <v>1119</v>
      </c>
      <c r="C1003" s="38" t="s">
        <v>113</v>
      </c>
      <c r="D1003" s="38" t="s">
        <v>96</v>
      </c>
      <c r="E1003" s="39" t="str">
        <f aca="false">IF(D1003="","",IFERROR(INDEX(Articles!$B$5:$B$304,MATCH(D1003,Articles!$A$5:$A$304,0)),"Référence inconnue"))</f>
        <v>Film étirable 500 mm</v>
      </c>
      <c r="F1003" s="38" t="s">
        <v>93</v>
      </c>
      <c r="G1003" s="38"/>
      <c r="H1003" s="38" t="n">
        <v>4</v>
      </c>
      <c r="I1003" s="40" t="n">
        <f aca="false">IF(C1003="","",IFERROR(INDEX(Listes!$B$3:$B$20,MATCH(C1003,Listes!$A$3:$A$20,0)),""))</f>
        <v>-1</v>
      </c>
      <c r="J1003" s="40" t="n">
        <f aca="false">IF(OR(H1003="",I1003=""),0,H1003*I1003)</f>
        <v>-4</v>
      </c>
      <c r="K1003" s="38" t="s">
        <v>93</v>
      </c>
      <c r="L1003" s="38" t="s">
        <v>121</v>
      </c>
      <c r="M1003" s="41" t="str">
        <f aca="false">IF(D1003="","",IF(E1003="Référence inconnue","Référence inconnue",IF(I1003="","Type inconnu",IF(AND(IFERROR(INDEX(Articles!$I$5:$I$304,MATCH(D1003,Articles!$A$5:$A$304,0)),"Aucun")&lt;&gt;"Aucun",G1003=""),"Lot manquant",IF(COUNTIF($N$2:$N$5000,N1003)&gt;1,"Doublon ?","")))))</f>
        <v/>
      </c>
      <c r="N1003" s="6" t="str">
        <f aca="false">IF(D1003="","",B1003&amp;"/"&amp;C1003&amp;"/"&amp;D1003&amp;"/"&amp;G1003&amp;"/"&amp;H1003&amp;"/"&amp;TEXT(A1003,"0"))</f>
        <v>BS-2606-1761/Sortie/FS500//4/46192</v>
      </c>
    </row>
    <row r="1004" customFormat="false" ht="15" hidden="false" customHeight="false" outlineLevel="0" collapsed="false">
      <c r="A1004" s="37" t="n">
        <v>46195</v>
      </c>
      <c r="B1004" s="38" t="s">
        <v>1120</v>
      </c>
      <c r="C1004" s="38" t="s">
        <v>113</v>
      </c>
      <c r="D1004" s="38" t="s">
        <v>92</v>
      </c>
      <c r="E1004" s="39" t="str">
        <f aca="false">IF(D1004="","",IFERROR(INDEX(Articles!$B$5:$B$304,MATCH(D1004,Articles!$A$5:$A$304,0)),"Référence inconnue"))</f>
        <v>Disque à tronçonner Ø125 mm</v>
      </c>
      <c r="F1004" s="38" t="s">
        <v>111</v>
      </c>
      <c r="G1004" s="38"/>
      <c r="H1004" s="38" t="n">
        <v>4</v>
      </c>
      <c r="I1004" s="40" t="n">
        <f aca="false">IF(C1004="","",IFERROR(INDEX(Listes!$B$3:$B$20,MATCH(C1004,Listes!$A$3:$A$20,0)),""))</f>
        <v>-1</v>
      </c>
      <c r="J1004" s="40" t="n">
        <f aca="false">IF(OR(H1004="",I1004=""),0,H1004*I1004)</f>
        <v>-4</v>
      </c>
      <c r="K1004" s="38" t="s">
        <v>111</v>
      </c>
      <c r="L1004" s="38" t="s">
        <v>114</v>
      </c>
      <c r="M1004" s="41" t="str">
        <f aca="false">IF(D1004="","",IF(E1004="Référence inconnue","Référence inconnue",IF(I1004="","Type inconnu",IF(AND(IFERROR(INDEX(Articles!$I$5:$I$304,MATCH(D1004,Articles!$A$5:$A$304,0)),"Aucun")&lt;&gt;"Aucun",G1004=""),"Lot manquant",IF(COUNTIF($N$2:$N$5000,N1004)&gt;1,"Doublon ?","")))))</f>
        <v/>
      </c>
      <c r="N1004" s="6" t="str">
        <f aca="false">IF(D1004="","",B1004&amp;"/"&amp;C1004&amp;"/"&amp;D1004&amp;"/"&amp;G1004&amp;"/"&amp;H1004&amp;"/"&amp;TEXT(A1004,"0"))</f>
        <v>BS-2606-1762/Sortie/DT125//4/46195</v>
      </c>
    </row>
    <row r="1005" customFormat="false" ht="15" hidden="false" customHeight="false" outlineLevel="0" collapsed="false">
      <c r="A1005" s="37" t="n">
        <v>46195</v>
      </c>
      <c r="B1005" s="38" t="s">
        <v>1121</v>
      </c>
      <c r="C1005" s="38" t="s">
        <v>113</v>
      </c>
      <c r="D1005" s="38" t="s">
        <v>92</v>
      </c>
      <c r="E1005" s="39" t="str">
        <f aca="false">IF(D1005="","",IFERROR(INDEX(Articles!$B$5:$B$304,MATCH(D1005,Articles!$A$5:$A$304,0)),"Référence inconnue"))</f>
        <v>Disque à tronçonner Ø125 mm</v>
      </c>
      <c r="F1005" s="38" t="s">
        <v>111</v>
      </c>
      <c r="G1005" s="38"/>
      <c r="H1005" s="38" t="n">
        <v>2</v>
      </c>
      <c r="I1005" s="40" t="n">
        <f aca="false">IF(C1005="","",IFERROR(INDEX(Listes!$B$3:$B$20,MATCH(C1005,Listes!$A$3:$A$20,0)),""))</f>
        <v>-1</v>
      </c>
      <c r="J1005" s="40" t="n">
        <f aca="false">IF(OR(H1005="",I1005=""),0,H1005*I1005)</f>
        <v>-2</v>
      </c>
      <c r="K1005" s="38" t="s">
        <v>111</v>
      </c>
      <c r="L1005" s="38" t="s">
        <v>114</v>
      </c>
      <c r="M1005" s="41" t="str">
        <f aca="false">IF(D1005="","",IF(E1005="Référence inconnue","Référence inconnue",IF(I1005="","Type inconnu",IF(AND(IFERROR(INDEX(Articles!$I$5:$I$304,MATCH(D1005,Articles!$A$5:$A$304,0)),"Aucun")&lt;&gt;"Aucun",G1005=""),"Lot manquant",IF(COUNTIF($N$2:$N$5000,N1005)&gt;1,"Doublon ?","")))))</f>
        <v/>
      </c>
      <c r="N1005" s="6" t="str">
        <f aca="false">IF(D1005="","",B1005&amp;"/"&amp;C1005&amp;"/"&amp;D1005&amp;"/"&amp;G1005&amp;"/"&amp;H1005&amp;"/"&amp;TEXT(A1005,"0"))</f>
        <v>BS-2606-1763/Sortie/DT125//2/46195</v>
      </c>
    </row>
    <row r="1006" customFormat="false" ht="15" hidden="false" customHeight="false" outlineLevel="0" collapsed="false">
      <c r="A1006" s="37" t="n">
        <v>46195</v>
      </c>
      <c r="B1006" s="38" t="s">
        <v>1122</v>
      </c>
      <c r="C1006" s="38" t="s">
        <v>113</v>
      </c>
      <c r="D1006" s="38" t="s">
        <v>95</v>
      </c>
      <c r="E1006" s="39" t="str">
        <f aca="false">IF(D1006="","",IFERROR(INDEX(Articles!$B$5:$B$304,MATCH(D1006,Articles!$A$5:$A$304,0)),"Référence inconnue"))</f>
        <v>Gants de manutention taille 9</v>
      </c>
      <c r="F1006" s="38" t="s">
        <v>93</v>
      </c>
      <c r="G1006" s="38"/>
      <c r="H1006" s="38" t="n">
        <v>6</v>
      </c>
      <c r="I1006" s="40" t="n">
        <f aca="false">IF(C1006="","",IFERROR(INDEX(Listes!$B$3:$B$20,MATCH(C1006,Listes!$A$3:$A$20,0)),""))</f>
        <v>-1</v>
      </c>
      <c r="J1006" s="40" t="n">
        <f aca="false">IF(OR(H1006="",I1006=""),0,H1006*I1006)</f>
        <v>-6</v>
      </c>
      <c r="K1006" s="38" t="s">
        <v>93</v>
      </c>
      <c r="L1006" s="38" t="s">
        <v>114</v>
      </c>
      <c r="M1006" s="41" t="str">
        <f aca="false">IF(D1006="","",IF(E1006="Référence inconnue","Référence inconnue",IF(I1006="","Type inconnu",IF(AND(IFERROR(INDEX(Articles!$I$5:$I$304,MATCH(D1006,Articles!$A$5:$A$304,0)),"Aucun")&lt;&gt;"Aucun",G1006=""),"Lot manquant",IF(COUNTIF($N$2:$N$5000,N1006)&gt;1,"Doublon ?","")))))</f>
        <v/>
      </c>
      <c r="N1006" s="6" t="str">
        <f aca="false">IF(D1006="","",B1006&amp;"/"&amp;C1006&amp;"/"&amp;D1006&amp;"/"&amp;G1006&amp;"/"&amp;H1006&amp;"/"&amp;TEXT(A1006,"0"))</f>
        <v>BS-2606-1764/Sortie/GA09//6/46195</v>
      </c>
    </row>
    <row r="1007" customFormat="false" ht="15" hidden="false" customHeight="false" outlineLevel="0" collapsed="false">
      <c r="A1007" s="37" t="n">
        <v>46195</v>
      </c>
      <c r="B1007" s="38" t="s">
        <v>1123</v>
      </c>
      <c r="C1007" s="38" t="s">
        <v>113</v>
      </c>
      <c r="D1007" s="38" t="s">
        <v>96</v>
      </c>
      <c r="E1007" s="39" t="str">
        <f aca="false">IF(D1007="","",IFERROR(INDEX(Articles!$B$5:$B$304,MATCH(D1007,Articles!$A$5:$A$304,0)),"Référence inconnue"))</f>
        <v>Film étirable 500 mm</v>
      </c>
      <c r="F1007" s="38" t="s">
        <v>93</v>
      </c>
      <c r="G1007" s="38"/>
      <c r="H1007" s="38" t="n">
        <v>3</v>
      </c>
      <c r="I1007" s="40" t="n">
        <f aca="false">IF(C1007="","",IFERROR(INDEX(Listes!$B$3:$B$20,MATCH(C1007,Listes!$A$3:$A$20,0)),""))</f>
        <v>-1</v>
      </c>
      <c r="J1007" s="40" t="n">
        <f aca="false">IF(OR(H1007="",I1007=""),0,H1007*I1007)</f>
        <v>-3</v>
      </c>
      <c r="K1007" s="38" t="s">
        <v>93</v>
      </c>
      <c r="L1007" s="38" t="s">
        <v>121</v>
      </c>
      <c r="M1007" s="41" t="str">
        <f aca="false">IF(D1007="","",IF(E1007="Référence inconnue","Référence inconnue",IF(I1007="","Type inconnu",IF(AND(IFERROR(INDEX(Articles!$I$5:$I$304,MATCH(D1007,Articles!$A$5:$A$304,0)),"Aucun")&lt;&gt;"Aucun",G1007=""),"Lot manquant",IF(COUNTIF($N$2:$N$5000,N1007)&gt;1,"Doublon ?","")))))</f>
        <v/>
      </c>
      <c r="N1007" s="6" t="str">
        <f aca="false">IF(D1007="","",B1007&amp;"/"&amp;C1007&amp;"/"&amp;D1007&amp;"/"&amp;G1007&amp;"/"&amp;H1007&amp;"/"&amp;TEXT(A1007,"0"))</f>
        <v>BS-2606-1765/Sortie/FS500//3/46195</v>
      </c>
    </row>
    <row r="1008" customFormat="false" ht="15" hidden="false" customHeight="false" outlineLevel="0" collapsed="false">
      <c r="A1008" s="37" t="n">
        <v>46195</v>
      </c>
      <c r="B1008" s="38" t="s">
        <v>1124</v>
      </c>
      <c r="C1008" s="38" t="s">
        <v>113</v>
      </c>
      <c r="D1008" s="38" t="s">
        <v>97</v>
      </c>
      <c r="E1008" s="39" t="str">
        <f aca="false">IF(D1008="","",IFERROR(INDEX(Articles!$B$5:$B$304,MATCH(D1008,Articles!$A$5:$A$304,0)),"Référence inconnue"))</f>
        <v>Vis H M8x30 (boîte de 100)</v>
      </c>
      <c r="F1008" s="38" t="s">
        <v>93</v>
      </c>
      <c r="G1008" s="38"/>
      <c r="H1008" s="38" t="n">
        <v>4</v>
      </c>
      <c r="I1008" s="40" t="n">
        <f aca="false">IF(C1008="","",IFERROR(INDEX(Listes!$B$3:$B$20,MATCH(C1008,Listes!$A$3:$A$20,0)),""))</f>
        <v>-1</v>
      </c>
      <c r="J1008" s="40" t="n">
        <f aca="false">IF(OR(H1008="",I1008=""),0,H1008*I1008)</f>
        <v>-4</v>
      </c>
      <c r="K1008" s="38" t="s">
        <v>93</v>
      </c>
      <c r="L1008" s="38" t="s">
        <v>114</v>
      </c>
      <c r="M1008" s="41" t="str">
        <f aca="false">IF(D1008="","",IF(E1008="Référence inconnue","Référence inconnue",IF(I1008="","Type inconnu",IF(AND(IFERROR(INDEX(Articles!$I$5:$I$304,MATCH(D1008,Articles!$A$5:$A$304,0)),"Aucun")&lt;&gt;"Aucun",G1008=""),"Lot manquant",IF(COUNTIF($N$2:$N$5000,N1008)&gt;1,"Doublon ?","")))))</f>
        <v/>
      </c>
      <c r="N1008" s="6" t="str">
        <f aca="false">IF(D1008="","",B1008&amp;"/"&amp;C1008&amp;"/"&amp;D1008&amp;"/"&amp;G1008&amp;"/"&amp;H1008&amp;"/"&amp;TEXT(A1008,"0"))</f>
        <v>BS-2606-1766/Sortie/BO830//4/46195</v>
      </c>
    </row>
    <row r="1009" customFormat="false" ht="15" hidden="false" customHeight="false" outlineLevel="0" collapsed="false">
      <c r="A1009" s="37" t="n">
        <v>46196</v>
      </c>
      <c r="B1009" s="38" t="s">
        <v>1125</v>
      </c>
      <c r="C1009" s="38" t="s">
        <v>113</v>
      </c>
      <c r="D1009" s="38" t="s">
        <v>92</v>
      </c>
      <c r="E1009" s="39" t="str">
        <f aca="false">IF(D1009="","",IFERROR(INDEX(Articles!$B$5:$B$304,MATCH(D1009,Articles!$A$5:$A$304,0)),"Référence inconnue"))</f>
        <v>Disque à tronçonner Ø125 mm</v>
      </c>
      <c r="F1009" s="38" t="s">
        <v>111</v>
      </c>
      <c r="G1009" s="38"/>
      <c r="H1009" s="38" t="n">
        <v>8</v>
      </c>
      <c r="I1009" s="40" t="n">
        <f aca="false">IF(C1009="","",IFERROR(INDEX(Listes!$B$3:$B$20,MATCH(C1009,Listes!$A$3:$A$20,0)),""))</f>
        <v>-1</v>
      </c>
      <c r="J1009" s="40" t="n">
        <f aca="false">IF(OR(H1009="",I1009=""),0,H1009*I1009)</f>
        <v>-8</v>
      </c>
      <c r="K1009" s="38" t="s">
        <v>111</v>
      </c>
      <c r="L1009" s="38" t="s">
        <v>114</v>
      </c>
      <c r="M1009" s="41" t="str">
        <f aca="false">IF(D1009="","",IF(E1009="Référence inconnue","Référence inconnue",IF(I1009="","Type inconnu",IF(AND(IFERROR(INDEX(Articles!$I$5:$I$304,MATCH(D1009,Articles!$A$5:$A$304,0)),"Aucun")&lt;&gt;"Aucun",G1009=""),"Lot manquant",IF(COUNTIF($N$2:$N$5000,N1009)&gt;1,"Doublon ?","")))))</f>
        <v/>
      </c>
      <c r="N1009" s="6" t="str">
        <f aca="false">IF(D1009="","",B1009&amp;"/"&amp;C1009&amp;"/"&amp;D1009&amp;"/"&amp;G1009&amp;"/"&amp;H1009&amp;"/"&amp;TEXT(A1009,"0"))</f>
        <v>BS-2606-1767/Sortie/DT125//8/46196</v>
      </c>
    </row>
    <row r="1010" customFormat="false" ht="15" hidden="false" customHeight="false" outlineLevel="0" collapsed="false">
      <c r="A1010" s="37" t="n">
        <v>46196</v>
      </c>
      <c r="B1010" s="38" t="s">
        <v>1126</v>
      </c>
      <c r="C1010" s="38" t="s">
        <v>113</v>
      </c>
      <c r="D1010" s="38" t="s">
        <v>92</v>
      </c>
      <c r="E1010" s="39" t="str">
        <f aca="false">IF(D1010="","",IFERROR(INDEX(Articles!$B$5:$B$304,MATCH(D1010,Articles!$A$5:$A$304,0)),"Référence inconnue"))</f>
        <v>Disque à tronçonner Ø125 mm</v>
      </c>
      <c r="F1010" s="38" t="s">
        <v>111</v>
      </c>
      <c r="G1010" s="38"/>
      <c r="H1010" s="38" t="n">
        <v>4</v>
      </c>
      <c r="I1010" s="40" t="n">
        <f aca="false">IF(C1010="","",IFERROR(INDEX(Listes!$B$3:$B$20,MATCH(C1010,Listes!$A$3:$A$20,0)),""))</f>
        <v>-1</v>
      </c>
      <c r="J1010" s="40" t="n">
        <f aca="false">IF(OR(H1010="",I1010=""),0,H1010*I1010)</f>
        <v>-4</v>
      </c>
      <c r="K1010" s="38" t="s">
        <v>111</v>
      </c>
      <c r="L1010" s="38" t="s">
        <v>114</v>
      </c>
      <c r="M1010" s="41" t="str">
        <f aca="false">IF(D1010="","",IF(E1010="Référence inconnue","Référence inconnue",IF(I1010="","Type inconnu",IF(AND(IFERROR(INDEX(Articles!$I$5:$I$304,MATCH(D1010,Articles!$A$5:$A$304,0)),"Aucun")&lt;&gt;"Aucun",G1010=""),"Lot manquant",IF(COUNTIF($N$2:$N$5000,N1010)&gt;1,"Doublon ?","")))))</f>
        <v/>
      </c>
      <c r="N1010" s="6" t="str">
        <f aca="false">IF(D1010="","",B1010&amp;"/"&amp;C1010&amp;"/"&amp;D1010&amp;"/"&amp;G1010&amp;"/"&amp;H1010&amp;"/"&amp;TEXT(A1010,"0"))</f>
        <v>BS-2606-1768/Sortie/DT125//4/46196</v>
      </c>
    </row>
    <row r="1011" customFormat="false" ht="15" hidden="false" customHeight="false" outlineLevel="0" collapsed="false">
      <c r="A1011" s="37" t="n">
        <v>46196</v>
      </c>
      <c r="B1011" s="38" t="s">
        <v>1127</v>
      </c>
      <c r="C1011" s="38" t="s">
        <v>113</v>
      </c>
      <c r="D1011" s="38" t="s">
        <v>95</v>
      </c>
      <c r="E1011" s="39" t="str">
        <f aca="false">IF(D1011="","",IFERROR(INDEX(Articles!$B$5:$B$304,MATCH(D1011,Articles!$A$5:$A$304,0)),"Référence inconnue"))</f>
        <v>Gants de manutention taille 9</v>
      </c>
      <c r="F1011" s="38" t="s">
        <v>93</v>
      </c>
      <c r="G1011" s="38"/>
      <c r="H1011" s="38" t="n">
        <v>8</v>
      </c>
      <c r="I1011" s="40" t="n">
        <f aca="false">IF(C1011="","",IFERROR(INDEX(Listes!$B$3:$B$20,MATCH(C1011,Listes!$A$3:$A$20,0)),""))</f>
        <v>-1</v>
      </c>
      <c r="J1011" s="40" t="n">
        <f aca="false">IF(OR(H1011="",I1011=""),0,H1011*I1011)</f>
        <v>-8</v>
      </c>
      <c r="K1011" s="38" t="s">
        <v>93</v>
      </c>
      <c r="L1011" s="38" t="s">
        <v>114</v>
      </c>
      <c r="M1011" s="41" t="str">
        <f aca="false">IF(D1011="","",IF(E1011="Référence inconnue","Référence inconnue",IF(I1011="","Type inconnu",IF(AND(IFERROR(INDEX(Articles!$I$5:$I$304,MATCH(D1011,Articles!$A$5:$A$304,0)),"Aucun")&lt;&gt;"Aucun",G1011=""),"Lot manquant",IF(COUNTIF($N$2:$N$5000,N1011)&gt;1,"Doublon ?","")))))</f>
        <v/>
      </c>
      <c r="N1011" s="6" t="str">
        <f aca="false">IF(D1011="","",B1011&amp;"/"&amp;C1011&amp;"/"&amp;D1011&amp;"/"&amp;G1011&amp;"/"&amp;H1011&amp;"/"&amp;TEXT(A1011,"0"))</f>
        <v>BS-2606-1769/Sortie/GA09//8/46196</v>
      </c>
    </row>
    <row r="1012" customFormat="false" ht="15" hidden="false" customHeight="false" outlineLevel="0" collapsed="false">
      <c r="A1012" s="37" t="n">
        <v>46196</v>
      </c>
      <c r="B1012" s="38" t="s">
        <v>1128</v>
      </c>
      <c r="C1012" s="38" t="s">
        <v>113</v>
      </c>
      <c r="D1012" s="38" t="s">
        <v>96</v>
      </c>
      <c r="E1012" s="39" t="str">
        <f aca="false">IF(D1012="","",IFERROR(INDEX(Articles!$B$5:$B$304,MATCH(D1012,Articles!$A$5:$A$304,0)),"Référence inconnue"))</f>
        <v>Film étirable 500 mm</v>
      </c>
      <c r="F1012" s="38" t="s">
        <v>93</v>
      </c>
      <c r="G1012" s="38"/>
      <c r="H1012" s="38" t="n">
        <v>3</v>
      </c>
      <c r="I1012" s="40" t="n">
        <f aca="false">IF(C1012="","",IFERROR(INDEX(Listes!$B$3:$B$20,MATCH(C1012,Listes!$A$3:$A$20,0)),""))</f>
        <v>-1</v>
      </c>
      <c r="J1012" s="40" t="n">
        <f aca="false">IF(OR(H1012="",I1012=""),0,H1012*I1012)</f>
        <v>-3</v>
      </c>
      <c r="K1012" s="38" t="s">
        <v>93</v>
      </c>
      <c r="L1012" s="38" t="s">
        <v>121</v>
      </c>
      <c r="M1012" s="41" t="str">
        <f aca="false">IF(D1012="","",IF(E1012="Référence inconnue","Référence inconnue",IF(I1012="","Type inconnu",IF(AND(IFERROR(INDEX(Articles!$I$5:$I$304,MATCH(D1012,Articles!$A$5:$A$304,0)),"Aucun")&lt;&gt;"Aucun",G1012=""),"Lot manquant",IF(COUNTIF($N$2:$N$5000,N1012)&gt;1,"Doublon ?","")))))</f>
        <v/>
      </c>
      <c r="N1012" s="6" t="str">
        <f aca="false">IF(D1012="","",B1012&amp;"/"&amp;C1012&amp;"/"&amp;D1012&amp;"/"&amp;G1012&amp;"/"&amp;H1012&amp;"/"&amp;TEXT(A1012,"0"))</f>
        <v>BS-2606-1770/Sortie/FS500//3/46196</v>
      </c>
    </row>
    <row r="1013" customFormat="false" ht="15" hidden="false" customHeight="false" outlineLevel="0" collapsed="false">
      <c r="A1013" s="37" t="n">
        <v>46196</v>
      </c>
      <c r="B1013" s="38" t="s">
        <v>1129</v>
      </c>
      <c r="C1013" s="38" t="s">
        <v>113</v>
      </c>
      <c r="D1013" s="38" t="s">
        <v>97</v>
      </c>
      <c r="E1013" s="39" t="str">
        <f aca="false">IF(D1013="","",IFERROR(INDEX(Articles!$B$5:$B$304,MATCH(D1013,Articles!$A$5:$A$304,0)),"Référence inconnue"))</f>
        <v>Vis H M8x30 (boîte de 100)</v>
      </c>
      <c r="F1013" s="38" t="s">
        <v>93</v>
      </c>
      <c r="G1013" s="38"/>
      <c r="H1013" s="38" t="n">
        <v>2</v>
      </c>
      <c r="I1013" s="40" t="n">
        <f aca="false">IF(C1013="","",IFERROR(INDEX(Listes!$B$3:$B$20,MATCH(C1013,Listes!$A$3:$A$20,0)),""))</f>
        <v>-1</v>
      </c>
      <c r="J1013" s="40" t="n">
        <f aca="false">IF(OR(H1013="",I1013=""),0,H1013*I1013)</f>
        <v>-2</v>
      </c>
      <c r="K1013" s="38" t="s">
        <v>93</v>
      </c>
      <c r="L1013" s="38" t="s">
        <v>114</v>
      </c>
      <c r="M1013" s="41" t="str">
        <f aca="false">IF(D1013="","",IF(E1013="Référence inconnue","Référence inconnue",IF(I1013="","Type inconnu",IF(AND(IFERROR(INDEX(Articles!$I$5:$I$304,MATCH(D1013,Articles!$A$5:$A$304,0)),"Aucun")&lt;&gt;"Aucun",G1013=""),"Lot manquant",IF(COUNTIF($N$2:$N$5000,N1013)&gt;1,"Doublon ?","")))))</f>
        <v/>
      </c>
      <c r="N1013" s="6" t="str">
        <f aca="false">IF(D1013="","",B1013&amp;"/"&amp;C1013&amp;"/"&amp;D1013&amp;"/"&amp;G1013&amp;"/"&amp;H1013&amp;"/"&amp;TEXT(A1013,"0"))</f>
        <v>BS-2606-1771/Sortie/BO830//2/46196</v>
      </c>
    </row>
    <row r="1014" customFormat="false" ht="15" hidden="false" customHeight="false" outlineLevel="0" collapsed="false">
      <c r="A1014" s="37" t="n">
        <v>46196</v>
      </c>
      <c r="B1014" s="38" t="s">
        <v>1130</v>
      </c>
      <c r="C1014" s="38" t="s">
        <v>113</v>
      </c>
      <c r="D1014" s="38" t="s">
        <v>98</v>
      </c>
      <c r="E1014" s="39" t="str">
        <f aca="false">IF(D1014="","",IFERROR(INDEX(Articles!$B$5:$B$304,MATCH(D1014,Articles!$A$5:$A$304,0)),"Référence inconnue"))</f>
        <v>Roulement 6204-2RS</v>
      </c>
      <c r="F1014" s="38" t="s">
        <v>93</v>
      </c>
      <c r="G1014" s="38"/>
      <c r="H1014" s="38" t="n">
        <v>2</v>
      </c>
      <c r="I1014" s="40" t="n">
        <f aca="false">IF(C1014="","",IFERROR(INDEX(Listes!$B$3:$B$20,MATCH(C1014,Listes!$A$3:$A$20,0)),""))</f>
        <v>-1</v>
      </c>
      <c r="J1014" s="40" t="n">
        <f aca="false">IF(OR(H1014="",I1014=""),0,H1014*I1014)</f>
        <v>-2</v>
      </c>
      <c r="K1014" s="38" t="s">
        <v>93</v>
      </c>
      <c r="L1014" s="38" t="s">
        <v>124</v>
      </c>
      <c r="M1014" s="41" t="str">
        <f aca="false">IF(D1014="","",IF(E1014="Référence inconnue","Référence inconnue",IF(I1014="","Type inconnu",IF(AND(IFERROR(INDEX(Articles!$I$5:$I$304,MATCH(D1014,Articles!$A$5:$A$304,0)),"Aucun")&lt;&gt;"Aucun",G1014=""),"Lot manquant",IF(COUNTIF($N$2:$N$5000,N1014)&gt;1,"Doublon ?","")))))</f>
        <v/>
      </c>
      <c r="N1014" s="6" t="str">
        <f aca="false">IF(D1014="","",B1014&amp;"/"&amp;C1014&amp;"/"&amp;D1014&amp;"/"&amp;G1014&amp;"/"&amp;H1014&amp;"/"&amp;TEXT(A1014,"0"))</f>
        <v>BS-2606-1772/Sortie/RL6204//2/46196</v>
      </c>
    </row>
    <row r="1015" customFormat="false" ht="15" hidden="false" customHeight="false" outlineLevel="0" collapsed="false">
      <c r="A1015" s="37" t="n">
        <v>46196</v>
      </c>
      <c r="B1015" s="38" t="s">
        <v>1131</v>
      </c>
      <c r="C1015" s="38" t="s">
        <v>113</v>
      </c>
      <c r="D1015" s="38" t="s">
        <v>99</v>
      </c>
      <c r="E1015" s="39" t="str">
        <f aca="false">IF(D1015="","",IFERROR(INDEX(Articles!$B$5:$B$304,MATCH(D1015,Articles!$A$5:$A$304,0)),"Référence inconnue"))</f>
        <v>Fil MIG Ø1 mm (bobine 15 kg)</v>
      </c>
      <c r="F1015" s="38" t="s">
        <v>93</v>
      </c>
      <c r="G1015" s="38" t="s">
        <v>1071</v>
      </c>
      <c r="H1015" s="38" t="n">
        <v>2</v>
      </c>
      <c r="I1015" s="40" t="n">
        <f aca="false">IF(C1015="","",IFERROR(INDEX(Listes!$B$3:$B$20,MATCH(C1015,Listes!$A$3:$A$20,0)),""))</f>
        <v>-1</v>
      </c>
      <c r="J1015" s="40" t="n">
        <f aca="false">IF(OR(H1015="",I1015=""),0,H1015*I1015)</f>
        <v>-2</v>
      </c>
      <c r="K1015" s="38" t="s">
        <v>93</v>
      </c>
      <c r="L1015" s="38" t="s">
        <v>114</v>
      </c>
      <c r="M1015" s="41" t="str">
        <f aca="false">IF(D1015="","",IF(E1015="Référence inconnue","Référence inconnue",IF(I1015="","Type inconnu",IF(AND(IFERROR(INDEX(Articles!$I$5:$I$304,MATCH(D1015,Articles!$A$5:$A$304,0)),"Aucun")&lt;&gt;"Aucun",G1015=""),"Lot manquant",IF(COUNTIF($N$2:$N$5000,N1015)&gt;1,"Doublon ?","")))))</f>
        <v/>
      </c>
      <c r="N1015" s="6" t="str">
        <f aca="false">IF(D1015="","",B1015&amp;"/"&amp;C1015&amp;"/"&amp;D1015&amp;"/"&amp;G1015&amp;"/"&amp;H1015&amp;"/"&amp;TEXT(A1015,"0"))</f>
        <v>BS-2606-1773/Sortie/FIL10/FIL-2606-08/2/46196</v>
      </c>
    </row>
    <row r="1016" customFormat="false" ht="15" hidden="false" customHeight="false" outlineLevel="0" collapsed="false">
      <c r="A1016" s="37" t="n">
        <v>46197</v>
      </c>
      <c r="B1016" s="38" t="s">
        <v>1132</v>
      </c>
      <c r="C1016" s="38" t="s">
        <v>107</v>
      </c>
      <c r="D1016" s="38" t="s">
        <v>92</v>
      </c>
      <c r="E1016" s="39" t="str">
        <f aca="false">IF(D1016="","",IFERROR(INDEX(Articles!$B$5:$B$304,MATCH(D1016,Articles!$A$5:$A$304,0)),"Référence inconnue"))</f>
        <v>Disque à tronçonner Ø125 mm</v>
      </c>
      <c r="F1016" s="38" t="s">
        <v>93</v>
      </c>
      <c r="G1016" s="38"/>
      <c r="H1016" s="38" t="n">
        <v>20</v>
      </c>
      <c r="I1016" s="40" t="n">
        <f aca="false">IF(C1016="","",IFERROR(INDEX(Listes!$B$3:$B$20,MATCH(C1016,Listes!$A$3:$A$20,0)),""))</f>
        <v>-1</v>
      </c>
      <c r="J1016" s="40" t="n">
        <f aca="false">IF(OR(H1016="",I1016=""),0,H1016*I1016)</f>
        <v>-20</v>
      </c>
      <c r="K1016" s="38" t="s">
        <v>93</v>
      </c>
      <c r="L1016" s="38" t="s">
        <v>108</v>
      </c>
      <c r="M1016" s="41" t="str">
        <f aca="false">IF(D1016="","",IF(E1016="Référence inconnue","Référence inconnue",IF(I1016="","Type inconnu",IF(AND(IFERROR(INDEX(Articles!$I$5:$I$304,MATCH(D1016,Articles!$A$5:$A$304,0)),"Aucun")&lt;&gt;"Aucun",G1016=""),"Lot manquant",IF(COUNTIF($N$2:$N$5000,N1016)&gt;1,"Doublon ?","")))))</f>
        <v/>
      </c>
      <c r="N1016" s="6" t="str">
        <f aca="false">IF(D1016="","",B1016&amp;"/"&amp;C1016&amp;"/"&amp;D1016&amp;"/"&amp;G1016&amp;"/"&amp;H1016&amp;"/"&amp;TEXT(A1016,"0"))</f>
        <v>TR-2606-074/Transfert sortant/DT125//20/46197</v>
      </c>
    </row>
    <row r="1017" customFormat="false" ht="15" hidden="false" customHeight="false" outlineLevel="0" collapsed="false">
      <c r="A1017" s="37" t="n">
        <v>46197</v>
      </c>
      <c r="B1017" s="38" t="s">
        <v>1132</v>
      </c>
      <c r="C1017" s="38" t="s">
        <v>110</v>
      </c>
      <c r="D1017" s="38" t="s">
        <v>92</v>
      </c>
      <c r="E1017" s="39" t="str">
        <f aca="false">IF(D1017="","",IFERROR(INDEX(Articles!$B$5:$B$304,MATCH(D1017,Articles!$A$5:$A$304,0)),"Référence inconnue"))</f>
        <v>Disque à tronçonner Ø125 mm</v>
      </c>
      <c r="F1017" s="38" t="s">
        <v>111</v>
      </c>
      <c r="G1017" s="38"/>
      <c r="H1017" s="38" t="n">
        <v>20</v>
      </c>
      <c r="I1017" s="40" t="n">
        <f aca="false">IF(C1017="","",IFERROR(INDEX(Listes!$B$3:$B$20,MATCH(C1017,Listes!$A$3:$A$20,0)),""))</f>
        <v>1</v>
      </c>
      <c r="J1017" s="40" t="n">
        <f aca="false">IF(OR(H1017="",I1017=""),0,H1017*I1017)</f>
        <v>20</v>
      </c>
      <c r="K1017" s="38" t="s">
        <v>93</v>
      </c>
      <c r="L1017" s="38" t="s">
        <v>108</v>
      </c>
      <c r="M1017" s="41" t="str">
        <f aca="false">IF(D1017="","",IF(E1017="Référence inconnue","Référence inconnue",IF(I1017="","Type inconnu",IF(AND(IFERROR(INDEX(Articles!$I$5:$I$304,MATCH(D1017,Articles!$A$5:$A$304,0)),"Aucun")&lt;&gt;"Aucun",G1017=""),"Lot manquant",IF(COUNTIF($N$2:$N$5000,N1017)&gt;1,"Doublon ?","")))))</f>
        <v/>
      </c>
      <c r="N1017" s="6" t="str">
        <f aca="false">IF(D1017="","",B1017&amp;"/"&amp;C1017&amp;"/"&amp;D1017&amp;"/"&amp;G1017&amp;"/"&amp;H1017&amp;"/"&amp;TEXT(A1017,"0"))</f>
        <v>TR-2606-074/Transfert entrant/DT125//20/46197</v>
      </c>
    </row>
    <row r="1018" customFormat="false" ht="15" hidden="false" customHeight="false" outlineLevel="0" collapsed="false">
      <c r="A1018" s="37" t="n">
        <v>46197</v>
      </c>
      <c r="B1018" s="38" t="s">
        <v>1133</v>
      </c>
      <c r="C1018" s="38" t="s">
        <v>113</v>
      </c>
      <c r="D1018" s="38" t="s">
        <v>95</v>
      </c>
      <c r="E1018" s="39" t="str">
        <f aca="false">IF(D1018="","",IFERROR(INDEX(Articles!$B$5:$B$304,MATCH(D1018,Articles!$A$5:$A$304,0)),"Référence inconnue"))</f>
        <v>Gants de manutention taille 9</v>
      </c>
      <c r="F1018" s="38" t="s">
        <v>93</v>
      </c>
      <c r="G1018" s="38"/>
      <c r="H1018" s="38" t="n">
        <v>11</v>
      </c>
      <c r="I1018" s="40" t="n">
        <f aca="false">IF(C1018="","",IFERROR(INDEX(Listes!$B$3:$B$20,MATCH(C1018,Listes!$A$3:$A$20,0)),""))</f>
        <v>-1</v>
      </c>
      <c r="J1018" s="40" t="n">
        <f aca="false">IF(OR(H1018="",I1018=""),0,H1018*I1018)</f>
        <v>-11</v>
      </c>
      <c r="K1018" s="38" t="s">
        <v>93</v>
      </c>
      <c r="L1018" s="38" t="s">
        <v>114</v>
      </c>
      <c r="M1018" s="41" t="str">
        <f aca="false">IF(D1018="","",IF(E1018="Référence inconnue","Référence inconnue",IF(I1018="","Type inconnu",IF(AND(IFERROR(INDEX(Articles!$I$5:$I$304,MATCH(D1018,Articles!$A$5:$A$304,0)),"Aucun")&lt;&gt;"Aucun",G1018=""),"Lot manquant",IF(COUNTIF($N$2:$N$5000,N1018)&gt;1,"Doublon ?","")))))</f>
        <v/>
      </c>
      <c r="N1018" s="6" t="str">
        <f aca="false">IF(D1018="","",B1018&amp;"/"&amp;C1018&amp;"/"&amp;D1018&amp;"/"&amp;G1018&amp;"/"&amp;H1018&amp;"/"&amp;TEXT(A1018,"0"))</f>
        <v>BS-2606-1774/Sortie/GA09//11/46197</v>
      </c>
    </row>
    <row r="1019" customFormat="false" ht="15" hidden="false" customHeight="false" outlineLevel="0" collapsed="false">
      <c r="A1019" s="37" t="n">
        <v>46197</v>
      </c>
      <c r="B1019" s="38" t="s">
        <v>1134</v>
      </c>
      <c r="C1019" s="38" t="s">
        <v>113</v>
      </c>
      <c r="D1019" s="38" t="s">
        <v>96</v>
      </c>
      <c r="E1019" s="39" t="str">
        <f aca="false">IF(D1019="","",IFERROR(INDEX(Articles!$B$5:$B$304,MATCH(D1019,Articles!$A$5:$A$304,0)),"Référence inconnue"))</f>
        <v>Film étirable 500 mm</v>
      </c>
      <c r="F1019" s="38" t="s">
        <v>93</v>
      </c>
      <c r="G1019" s="38"/>
      <c r="H1019" s="38" t="n">
        <v>3</v>
      </c>
      <c r="I1019" s="40" t="n">
        <f aca="false">IF(C1019="","",IFERROR(INDEX(Listes!$B$3:$B$20,MATCH(C1019,Listes!$A$3:$A$20,0)),""))</f>
        <v>-1</v>
      </c>
      <c r="J1019" s="40" t="n">
        <f aca="false">IF(OR(H1019="",I1019=""),0,H1019*I1019)</f>
        <v>-3</v>
      </c>
      <c r="K1019" s="38" t="s">
        <v>93</v>
      </c>
      <c r="L1019" s="38" t="s">
        <v>121</v>
      </c>
      <c r="M1019" s="41" t="str">
        <f aca="false">IF(D1019="","",IF(E1019="Référence inconnue","Référence inconnue",IF(I1019="","Type inconnu",IF(AND(IFERROR(INDEX(Articles!$I$5:$I$304,MATCH(D1019,Articles!$A$5:$A$304,0)),"Aucun")&lt;&gt;"Aucun",G1019=""),"Lot manquant",IF(COUNTIF($N$2:$N$5000,N1019)&gt;1,"Doublon ?","")))))</f>
        <v/>
      </c>
      <c r="N1019" s="6" t="str">
        <f aca="false">IF(D1019="","",B1019&amp;"/"&amp;C1019&amp;"/"&amp;D1019&amp;"/"&amp;G1019&amp;"/"&amp;H1019&amp;"/"&amp;TEXT(A1019,"0"))</f>
        <v>BS-2606-1775/Sortie/FS500//3/46197</v>
      </c>
    </row>
    <row r="1020" customFormat="false" ht="15" hidden="false" customHeight="false" outlineLevel="0" collapsed="false">
      <c r="A1020" s="37" t="n">
        <v>46197</v>
      </c>
      <c r="B1020" s="38" t="s">
        <v>1135</v>
      </c>
      <c r="C1020" s="38" t="s">
        <v>113</v>
      </c>
      <c r="D1020" s="38" t="s">
        <v>97</v>
      </c>
      <c r="E1020" s="39" t="str">
        <f aca="false">IF(D1020="","",IFERROR(INDEX(Articles!$B$5:$B$304,MATCH(D1020,Articles!$A$5:$A$304,0)),"Référence inconnue"))</f>
        <v>Vis H M8x30 (boîte de 100)</v>
      </c>
      <c r="F1020" s="38" t="s">
        <v>93</v>
      </c>
      <c r="G1020" s="38"/>
      <c r="H1020" s="38" t="n">
        <v>1</v>
      </c>
      <c r="I1020" s="40" t="n">
        <f aca="false">IF(C1020="","",IFERROR(INDEX(Listes!$B$3:$B$20,MATCH(C1020,Listes!$A$3:$A$20,0)),""))</f>
        <v>-1</v>
      </c>
      <c r="J1020" s="40" t="n">
        <f aca="false">IF(OR(H1020="",I1020=""),0,H1020*I1020)</f>
        <v>-1</v>
      </c>
      <c r="K1020" s="38" t="s">
        <v>93</v>
      </c>
      <c r="L1020" s="38" t="s">
        <v>114</v>
      </c>
      <c r="M1020" s="41" t="str">
        <f aca="false">IF(D1020="","",IF(E1020="Référence inconnue","Référence inconnue",IF(I1020="","Type inconnu",IF(AND(IFERROR(INDEX(Articles!$I$5:$I$304,MATCH(D1020,Articles!$A$5:$A$304,0)),"Aucun")&lt;&gt;"Aucun",G1020=""),"Lot manquant",IF(COUNTIF($N$2:$N$5000,N1020)&gt;1,"Doublon ?","")))))</f>
        <v/>
      </c>
      <c r="N1020" s="6" t="str">
        <f aca="false">IF(D1020="","",B1020&amp;"/"&amp;C1020&amp;"/"&amp;D1020&amp;"/"&amp;G1020&amp;"/"&amp;H1020&amp;"/"&amp;TEXT(A1020,"0"))</f>
        <v>BS-2606-1776/Sortie/BO830//1/46197</v>
      </c>
    </row>
    <row r="1021" customFormat="false" ht="15" hidden="false" customHeight="false" outlineLevel="0" collapsed="false">
      <c r="A1021" s="37" t="n">
        <v>46197</v>
      </c>
      <c r="B1021" s="38" t="s">
        <v>1136</v>
      </c>
      <c r="C1021" s="38" t="s">
        <v>113</v>
      </c>
      <c r="D1021" s="38" t="s">
        <v>105</v>
      </c>
      <c r="E1021" s="39" t="str">
        <f aca="false">IF(D1021="","",IFERROR(INDEX(Articles!$B$5:$B$304,MATCH(D1021,Articles!$A$5:$A$304,0)),"Référence inconnue"))</f>
        <v>Élingue textile 2 t, 2 m</v>
      </c>
      <c r="F1021" s="38" t="s">
        <v>93</v>
      </c>
      <c r="G1021" s="38"/>
      <c r="H1021" s="38" t="n">
        <v>1</v>
      </c>
      <c r="I1021" s="40" t="n">
        <f aca="false">IF(C1021="","",IFERROR(INDEX(Listes!$B$3:$B$20,MATCH(C1021,Listes!$A$3:$A$20,0)),""))</f>
        <v>-1</v>
      </c>
      <c r="J1021" s="40" t="n">
        <f aca="false">IF(OR(H1021="",I1021=""),0,H1021*I1021)</f>
        <v>-1</v>
      </c>
      <c r="K1021" s="38" t="s">
        <v>93</v>
      </c>
      <c r="L1021" s="38" t="s">
        <v>124</v>
      </c>
      <c r="M1021" s="41" t="str">
        <f aca="false">IF(D1021="","",IF(E1021="Référence inconnue","Référence inconnue",IF(I1021="","Type inconnu",IF(AND(IFERROR(INDEX(Articles!$I$5:$I$304,MATCH(D1021,Articles!$A$5:$A$304,0)),"Aucun")&lt;&gt;"Aucun",G1021=""),"Lot manquant",IF(COUNTIF($N$2:$N$5000,N1021)&gt;1,"Doublon ?","")))))</f>
        <v/>
      </c>
      <c r="N1021" s="6" t="str">
        <f aca="false">IF(D1021="","",B1021&amp;"/"&amp;C1021&amp;"/"&amp;D1021&amp;"/"&amp;G1021&amp;"/"&amp;H1021&amp;"/"&amp;TEXT(A1021,"0"))</f>
        <v>BS-2606-1777/Sortie/EL2T//1/46197</v>
      </c>
    </row>
    <row r="1022" customFormat="false" ht="15" hidden="false" customHeight="false" outlineLevel="0" collapsed="false">
      <c r="A1022" s="37" t="n">
        <v>46198</v>
      </c>
      <c r="B1022" s="38" t="s">
        <v>1137</v>
      </c>
      <c r="C1022" s="38" t="s">
        <v>113</v>
      </c>
      <c r="D1022" s="38" t="s">
        <v>92</v>
      </c>
      <c r="E1022" s="39" t="str">
        <f aca="false">IF(D1022="","",IFERROR(INDEX(Articles!$B$5:$B$304,MATCH(D1022,Articles!$A$5:$A$304,0)),"Référence inconnue"))</f>
        <v>Disque à tronçonner Ø125 mm</v>
      </c>
      <c r="F1022" s="38" t="s">
        <v>111</v>
      </c>
      <c r="G1022" s="38"/>
      <c r="H1022" s="38" t="n">
        <v>3</v>
      </c>
      <c r="I1022" s="40" t="n">
        <f aca="false">IF(C1022="","",IFERROR(INDEX(Listes!$B$3:$B$20,MATCH(C1022,Listes!$A$3:$A$20,0)),""))</f>
        <v>-1</v>
      </c>
      <c r="J1022" s="40" t="n">
        <f aca="false">IF(OR(H1022="",I1022=""),0,H1022*I1022)</f>
        <v>-3</v>
      </c>
      <c r="K1022" s="38" t="s">
        <v>111</v>
      </c>
      <c r="L1022" s="38" t="s">
        <v>114</v>
      </c>
      <c r="M1022" s="41" t="str">
        <f aca="false">IF(D1022="","",IF(E1022="Référence inconnue","Référence inconnue",IF(I1022="","Type inconnu",IF(AND(IFERROR(INDEX(Articles!$I$5:$I$304,MATCH(D1022,Articles!$A$5:$A$304,0)),"Aucun")&lt;&gt;"Aucun",G1022=""),"Lot manquant",IF(COUNTIF($N$2:$N$5000,N1022)&gt;1,"Doublon ?","")))))</f>
        <v/>
      </c>
      <c r="N1022" s="6" t="str">
        <f aca="false">IF(D1022="","",B1022&amp;"/"&amp;C1022&amp;"/"&amp;D1022&amp;"/"&amp;G1022&amp;"/"&amp;H1022&amp;"/"&amp;TEXT(A1022,"0"))</f>
        <v>BS-2606-1778/Sortie/DT125//3/46198</v>
      </c>
    </row>
    <row r="1023" customFormat="false" ht="15" hidden="false" customHeight="false" outlineLevel="0" collapsed="false">
      <c r="A1023" s="37" t="n">
        <v>46198</v>
      </c>
      <c r="B1023" s="38" t="s">
        <v>1138</v>
      </c>
      <c r="C1023" s="38" t="s">
        <v>113</v>
      </c>
      <c r="D1023" s="38" t="s">
        <v>92</v>
      </c>
      <c r="E1023" s="39" t="str">
        <f aca="false">IF(D1023="","",IFERROR(INDEX(Articles!$B$5:$B$304,MATCH(D1023,Articles!$A$5:$A$304,0)),"Référence inconnue"))</f>
        <v>Disque à tronçonner Ø125 mm</v>
      </c>
      <c r="F1023" s="38" t="s">
        <v>111</v>
      </c>
      <c r="G1023" s="38"/>
      <c r="H1023" s="38" t="n">
        <v>5</v>
      </c>
      <c r="I1023" s="40" t="n">
        <f aca="false">IF(C1023="","",IFERROR(INDEX(Listes!$B$3:$B$20,MATCH(C1023,Listes!$A$3:$A$20,0)),""))</f>
        <v>-1</v>
      </c>
      <c r="J1023" s="40" t="n">
        <f aca="false">IF(OR(H1023="",I1023=""),0,H1023*I1023)</f>
        <v>-5</v>
      </c>
      <c r="K1023" s="38" t="s">
        <v>111</v>
      </c>
      <c r="L1023" s="38" t="s">
        <v>114</v>
      </c>
      <c r="M1023" s="41" t="str">
        <f aca="false">IF(D1023="","",IF(E1023="Référence inconnue","Référence inconnue",IF(I1023="","Type inconnu",IF(AND(IFERROR(INDEX(Articles!$I$5:$I$304,MATCH(D1023,Articles!$A$5:$A$304,0)),"Aucun")&lt;&gt;"Aucun",G1023=""),"Lot manquant",IF(COUNTIF($N$2:$N$5000,N1023)&gt;1,"Doublon ?","")))))</f>
        <v/>
      </c>
      <c r="N1023" s="6" t="str">
        <f aca="false">IF(D1023="","",B1023&amp;"/"&amp;C1023&amp;"/"&amp;D1023&amp;"/"&amp;G1023&amp;"/"&amp;H1023&amp;"/"&amp;TEXT(A1023,"0"))</f>
        <v>BS-2606-1779/Sortie/DT125//5/46198</v>
      </c>
    </row>
    <row r="1024" customFormat="false" ht="15" hidden="false" customHeight="false" outlineLevel="0" collapsed="false">
      <c r="A1024" s="37" t="n">
        <v>46198</v>
      </c>
      <c r="B1024" s="38" t="s">
        <v>1139</v>
      </c>
      <c r="C1024" s="38" t="s">
        <v>113</v>
      </c>
      <c r="D1024" s="38" t="s">
        <v>95</v>
      </c>
      <c r="E1024" s="39" t="str">
        <f aca="false">IF(D1024="","",IFERROR(INDEX(Articles!$B$5:$B$304,MATCH(D1024,Articles!$A$5:$A$304,0)),"Référence inconnue"))</f>
        <v>Gants de manutention taille 9</v>
      </c>
      <c r="F1024" s="38" t="s">
        <v>93</v>
      </c>
      <c r="G1024" s="38"/>
      <c r="H1024" s="38" t="n">
        <v>5</v>
      </c>
      <c r="I1024" s="40" t="n">
        <f aca="false">IF(C1024="","",IFERROR(INDEX(Listes!$B$3:$B$20,MATCH(C1024,Listes!$A$3:$A$20,0)),""))</f>
        <v>-1</v>
      </c>
      <c r="J1024" s="40" t="n">
        <f aca="false">IF(OR(H1024="",I1024=""),0,H1024*I1024)</f>
        <v>-5</v>
      </c>
      <c r="K1024" s="38" t="s">
        <v>93</v>
      </c>
      <c r="L1024" s="38" t="s">
        <v>124</v>
      </c>
      <c r="M1024" s="41" t="str">
        <f aca="false">IF(D1024="","",IF(E1024="Référence inconnue","Référence inconnue",IF(I1024="","Type inconnu",IF(AND(IFERROR(INDEX(Articles!$I$5:$I$304,MATCH(D1024,Articles!$A$5:$A$304,0)),"Aucun")&lt;&gt;"Aucun",G1024=""),"Lot manquant",IF(COUNTIF($N$2:$N$5000,N1024)&gt;1,"Doublon ?","")))))</f>
        <v/>
      </c>
      <c r="N1024" s="6" t="str">
        <f aca="false">IF(D1024="","",B1024&amp;"/"&amp;C1024&amp;"/"&amp;D1024&amp;"/"&amp;G1024&amp;"/"&amp;H1024&amp;"/"&amp;TEXT(A1024,"0"))</f>
        <v>BS-2606-1780/Sortie/GA09//5/46198</v>
      </c>
    </row>
    <row r="1025" customFormat="false" ht="15" hidden="false" customHeight="false" outlineLevel="0" collapsed="false">
      <c r="A1025" s="37" t="n">
        <v>46198</v>
      </c>
      <c r="B1025" s="38" t="s">
        <v>1140</v>
      </c>
      <c r="C1025" s="38" t="s">
        <v>113</v>
      </c>
      <c r="D1025" s="38" t="s">
        <v>96</v>
      </c>
      <c r="E1025" s="39" t="str">
        <f aca="false">IF(D1025="","",IFERROR(INDEX(Articles!$B$5:$B$304,MATCH(D1025,Articles!$A$5:$A$304,0)),"Référence inconnue"))</f>
        <v>Film étirable 500 mm</v>
      </c>
      <c r="F1025" s="38" t="s">
        <v>93</v>
      </c>
      <c r="G1025" s="38"/>
      <c r="H1025" s="38" t="n">
        <v>1</v>
      </c>
      <c r="I1025" s="40" t="n">
        <f aca="false">IF(C1025="","",IFERROR(INDEX(Listes!$B$3:$B$20,MATCH(C1025,Listes!$A$3:$A$20,0)),""))</f>
        <v>-1</v>
      </c>
      <c r="J1025" s="40" t="n">
        <f aca="false">IF(OR(H1025="",I1025=""),0,H1025*I1025)</f>
        <v>-1</v>
      </c>
      <c r="K1025" s="38" t="s">
        <v>93</v>
      </c>
      <c r="L1025" s="38" t="s">
        <v>121</v>
      </c>
      <c r="M1025" s="41" t="str">
        <f aca="false">IF(D1025="","",IF(E1025="Référence inconnue","Référence inconnue",IF(I1025="","Type inconnu",IF(AND(IFERROR(INDEX(Articles!$I$5:$I$304,MATCH(D1025,Articles!$A$5:$A$304,0)),"Aucun")&lt;&gt;"Aucun",G1025=""),"Lot manquant",IF(COUNTIF($N$2:$N$5000,N1025)&gt;1,"Doublon ?","")))))</f>
        <v/>
      </c>
      <c r="N1025" s="6" t="str">
        <f aca="false">IF(D1025="","",B1025&amp;"/"&amp;C1025&amp;"/"&amp;D1025&amp;"/"&amp;G1025&amp;"/"&amp;H1025&amp;"/"&amp;TEXT(A1025,"0"))</f>
        <v>BS-2606-1781/Sortie/FS500//1/46198</v>
      </c>
    </row>
    <row r="1026" customFormat="false" ht="15" hidden="false" customHeight="false" outlineLevel="0" collapsed="false">
      <c r="A1026" s="37" t="n">
        <v>46198</v>
      </c>
      <c r="B1026" s="38" t="s">
        <v>1141</v>
      </c>
      <c r="C1026" s="38" t="s">
        <v>113</v>
      </c>
      <c r="D1026" s="38" t="s">
        <v>97</v>
      </c>
      <c r="E1026" s="39" t="str">
        <f aca="false">IF(D1026="","",IFERROR(INDEX(Articles!$B$5:$B$304,MATCH(D1026,Articles!$A$5:$A$304,0)),"Référence inconnue"))</f>
        <v>Vis H M8x30 (boîte de 100)</v>
      </c>
      <c r="F1026" s="38" t="s">
        <v>93</v>
      </c>
      <c r="G1026" s="38"/>
      <c r="H1026" s="38" t="n">
        <v>2</v>
      </c>
      <c r="I1026" s="40" t="n">
        <f aca="false">IF(C1026="","",IFERROR(INDEX(Listes!$B$3:$B$20,MATCH(C1026,Listes!$A$3:$A$20,0)),""))</f>
        <v>-1</v>
      </c>
      <c r="J1026" s="40" t="n">
        <f aca="false">IF(OR(H1026="",I1026=""),0,H1026*I1026)</f>
        <v>-2</v>
      </c>
      <c r="K1026" s="38" t="s">
        <v>93</v>
      </c>
      <c r="L1026" s="38" t="s">
        <v>114</v>
      </c>
      <c r="M1026" s="41" t="str">
        <f aca="false">IF(D1026="","",IF(E1026="Référence inconnue","Référence inconnue",IF(I1026="","Type inconnu",IF(AND(IFERROR(INDEX(Articles!$I$5:$I$304,MATCH(D1026,Articles!$A$5:$A$304,0)),"Aucun")&lt;&gt;"Aucun",G1026=""),"Lot manquant",IF(COUNTIF($N$2:$N$5000,N1026)&gt;1,"Doublon ?","")))))</f>
        <v/>
      </c>
      <c r="N1026" s="6" t="str">
        <f aca="false">IF(D1026="","",B1026&amp;"/"&amp;C1026&amp;"/"&amp;D1026&amp;"/"&amp;G1026&amp;"/"&amp;H1026&amp;"/"&amp;TEXT(A1026,"0"))</f>
        <v>BS-2606-1782/Sortie/BO830//2/46198</v>
      </c>
    </row>
    <row r="1027" customFormat="false" ht="15" hidden="false" customHeight="false" outlineLevel="0" collapsed="false">
      <c r="A1027" s="37" t="n">
        <v>46199</v>
      </c>
      <c r="B1027" s="38" t="s">
        <v>1142</v>
      </c>
      <c r="C1027" s="38" t="s">
        <v>140</v>
      </c>
      <c r="D1027" s="38" t="s">
        <v>99</v>
      </c>
      <c r="E1027" s="39" t="str">
        <f aca="false">IF(D1027="","",IFERROR(INDEX(Articles!$B$5:$B$304,MATCH(D1027,Articles!$A$5:$A$304,0)),"Référence inconnue"))</f>
        <v>Fil MIG Ø1 mm (bobine 15 kg)</v>
      </c>
      <c r="F1027" s="38" t="s">
        <v>93</v>
      </c>
      <c r="G1027" s="38" t="s">
        <v>1143</v>
      </c>
      <c r="H1027" s="38" t="n">
        <v>5</v>
      </c>
      <c r="I1027" s="40" t="n">
        <f aca="false">IF(C1027="","",IFERROR(INDEX(Listes!$B$3:$B$20,MATCH(C1027,Listes!$A$3:$A$20,0)),""))</f>
        <v>1</v>
      </c>
      <c r="J1027" s="40" t="n">
        <f aca="false">IF(OR(H1027="",I1027=""),0,H1027*I1027)</f>
        <v>5</v>
      </c>
      <c r="K1027" s="38" t="s">
        <v>93</v>
      </c>
      <c r="L1027" s="38" t="s">
        <v>1144</v>
      </c>
      <c r="M1027" s="41" t="str">
        <f aca="false">IF(D1027="","",IF(E1027="Référence inconnue","Référence inconnue",IF(I1027="","Type inconnu",IF(AND(IFERROR(INDEX(Articles!$I$5:$I$304,MATCH(D1027,Articles!$A$5:$A$304,0)),"Aucun")&lt;&gt;"Aucun",G1027=""),"Lot manquant",IF(COUNTIF($N$2:$N$5000,N1027)&gt;1,"Doublon ?","")))))</f>
        <v/>
      </c>
      <c r="N1027" s="6" t="str">
        <f aca="false">IF(D1027="","",B1027&amp;"/"&amp;C1027&amp;"/"&amp;D1027&amp;"/"&amp;G1027&amp;"/"&amp;H1027&amp;"/"&amp;TEXT(A1027,"0"))</f>
        <v>BR-2606-072/Réception/FIL10/FIL-2606-09/5/46199</v>
      </c>
    </row>
    <row r="1028" customFormat="false" ht="15" hidden="false" customHeight="false" outlineLevel="0" collapsed="false">
      <c r="A1028" s="37" t="n">
        <v>46199</v>
      </c>
      <c r="B1028" s="38" t="s">
        <v>1145</v>
      </c>
      <c r="C1028" s="38" t="s">
        <v>140</v>
      </c>
      <c r="D1028" s="38" t="s">
        <v>92</v>
      </c>
      <c r="E1028" s="39" t="str">
        <f aca="false">IF(D1028="","",IFERROR(INDEX(Articles!$B$5:$B$304,MATCH(D1028,Articles!$A$5:$A$304,0)),"Référence inconnue"))</f>
        <v>Disque à tronçonner Ø125 mm</v>
      </c>
      <c r="F1028" s="38" t="s">
        <v>93</v>
      </c>
      <c r="G1028" s="38"/>
      <c r="H1028" s="38" t="n">
        <v>140</v>
      </c>
      <c r="I1028" s="40" t="n">
        <f aca="false">IF(C1028="","",IFERROR(INDEX(Listes!$B$3:$B$20,MATCH(C1028,Listes!$A$3:$A$20,0)),""))</f>
        <v>1</v>
      </c>
      <c r="J1028" s="40" t="n">
        <f aca="false">IF(OR(H1028="",I1028=""),0,H1028*I1028)</f>
        <v>140</v>
      </c>
      <c r="K1028" s="38" t="s">
        <v>93</v>
      </c>
      <c r="L1028" s="38" t="s">
        <v>1146</v>
      </c>
      <c r="M1028" s="41" t="str">
        <f aca="false">IF(D1028="","",IF(E1028="Référence inconnue","Référence inconnue",IF(I1028="","Type inconnu",IF(AND(IFERROR(INDEX(Articles!$I$5:$I$304,MATCH(D1028,Articles!$A$5:$A$304,0)),"Aucun")&lt;&gt;"Aucun",G1028=""),"Lot manquant",IF(COUNTIF($N$2:$N$5000,N1028)&gt;1,"Doublon ?","")))))</f>
        <v/>
      </c>
      <c r="N1028" s="6" t="str">
        <f aca="false">IF(D1028="","",B1028&amp;"/"&amp;C1028&amp;"/"&amp;D1028&amp;"/"&amp;G1028&amp;"/"&amp;H1028&amp;"/"&amp;TEXT(A1028,"0"))</f>
        <v>BR-2606-073/Réception/DT125//140/46199</v>
      </c>
    </row>
    <row r="1029" customFormat="false" ht="15" hidden="false" customHeight="false" outlineLevel="0" collapsed="false">
      <c r="A1029" s="37" t="n">
        <v>46199</v>
      </c>
      <c r="B1029" s="38" t="s">
        <v>1147</v>
      </c>
      <c r="C1029" s="38" t="s">
        <v>113</v>
      </c>
      <c r="D1029" s="38" t="s">
        <v>95</v>
      </c>
      <c r="E1029" s="39" t="str">
        <f aca="false">IF(D1029="","",IFERROR(INDEX(Articles!$B$5:$B$304,MATCH(D1029,Articles!$A$5:$A$304,0)),"Référence inconnue"))</f>
        <v>Gants de manutention taille 9</v>
      </c>
      <c r="F1029" s="38" t="s">
        <v>93</v>
      </c>
      <c r="G1029" s="38"/>
      <c r="H1029" s="38" t="n">
        <v>5</v>
      </c>
      <c r="I1029" s="40" t="n">
        <f aca="false">IF(C1029="","",IFERROR(INDEX(Listes!$B$3:$B$20,MATCH(C1029,Listes!$A$3:$A$20,0)),""))</f>
        <v>-1</v>
      </c>
      <c r="J1029" s="40" t="n">
        <f aca="false">IF(OR(H1029="",I1029=""),0,H1029*I1029)</f>
        <v>-5</v>
      </c>
      <c r="K1029" s="38" t="s">
        <v>93</v>
      </c>
      <c r="L1029" s="38" t="s">
        <v>114</v>
      </c>
      <c r="M1029" s="41" t="str">
        <f aca="false">IF(D1029="","",IF(E1029="Référence inconnue","Référence inconnue",IF(I1029="","Type inconnu",IF(AND(IFERROR(INDEX(Articles!$I$5:$I$304,MATCH(D1029,Articles!$A$5:$A$304,0)),"Aucun")&lt;&gt;"Aucun",G1029=""),"Lot manquant",IF(COUNTIF($N$2:$N$5000,N1029)&gt;1,"Doublon ?","")))))</f>
        <v/>
      </c>
      <c r="N1029" s="6" t="str">
        <f aca="false">IF(D1029="","",B1029&amp;"/"&amp;C1029&amp;"/"&amp;D1029&amp;"/"&amp;G1029&amp;"/"&amp;H1029&amp;"/"&amp;TEXT(A1029,"0"))</f>
        <v>BS-2606-1783/Sortie/GA09//5/46199</v>
      </c>
    </row>
    <row r="1030" customFormat="false" ht="15" hidden="false" customHeight="false" outlineLevel="0" collapsed="false">
      <c r="A1030" s="37" t="n">
        <v>46199</v>
      </c>
      <c r="B1030" s="38" t="s">
        <v>1148</v>
      </c>
      <c r="C1030" s="38" t="s">
        <v>113</v>
      </c>
      <c r="D1030" s="38" t="s">
        <v>96</v>
      </c>
      <c r="E1030" s="39" t="str">
        <f aca="false">IF(D1030="","",IFERROR(INDEX(Articles!$B$5:$B$304,MATCH(D1030,Articles!$A$5:$A$304,0)),"Référence inconnue"))</f>
        <v>Film étirable 500 mm</v>
      </c>
      <c r="F1030" s="38" t="s">
        <v>93</v>
      </c>
      <c r="G1030" s="38"/>
      <c r="H1030" s="38" t="n">
        <v>5</v>
      </c>
      <c r="I1030" s="40" t="n">
        <f aca="false">IF(C1030="","",IFERROR(INDEX(Listes!$B$3:$B$20,MATCH(C1030,Listes!$A$3:$A$20,0)),""))</f>
        <v>-1</v>
      </c>
      <c r="J1030" s="40" t="n">
        <f aca="false">IF(OR(H1030="",I1030=""),0,H1030*I1030)</f>
        <v>-5</v>
      </c>
      <c r="K1030" s="38" t="s">
        <v>93</v>
      </c>
      <c r="L1030" s="38" t="s">
        <v>121</v>
      </c>
      <c r="M1030" s="41" t="str">
        <f aca="false">IF(D1030="","",IF(E1030="Référence inconnue","Référence inconnue",IF(I1030="","Type inconnu",IF(AND(IFERROR(INDEX(Articles!$I$5:$I$304,MATCH(D1030,Articles!$A$5:$A$304,0)),"Aucun")&lt;&gt;"Aucun",G1030=""),"Lot manquant",IF(COUNTIF($N$2:$N$5000,N1030)&gt;1,"Doublon ?","")))))</f>
        <v/>
      </c>
      <c r="N1030" s="6" t="str">
        <f aca="false">IF(D1030="","",B1030&amp;"/"&amp;C1030&amp;"/"&amp;D1030&amp;"/"&amp;G1030&amp;"/"&amp;H1030&amp;"/"&amp;TEXT(A1030,"0"))</f>
        <v>BS-2606-1784/Sortie/FS500//5/46199</v>
      </c>
    </row>
    <row r="1031" customFormat="false" ht="15" hidden="false" customHeight="false" outlineLevel="0" collapsed="false">
      <c r="A1031" s="37" t="n">
        <v>46199</v>
      </c>
      <c r="B1031" s="38" t="s">
        <v>1149</v>
      </c>
      <c r="C1031" s="38" t="s">
        <v>113</v>
      </c>
      <c r="D1031" s="38" t="s">
        <v>97</v>
      </c>
      <c r="E1031" s="39" t="str">
        <f aca="false">IF(D1031="","",IFERROR(INDEX(Articles!$B$5:$B$304,MATCH(D1031,Articles!$A$5:$A$304,0)),"Référence inconnue"))</f>
        <v>Vis H M8x30 (boîte de 100)</v>
      </c>
      <c r="F1031" s="38" t="s">
        <v>93</v>
      </c>
      <c r="G1031" s="38"/>
      <c r="H1031" s="38" t="n">
        <v>4</v>
      </c>
      <c r="I1031" s="40" t="n">
        <f aca="false">IF(C1031="","",IFERROR(INDEX(Listes!$B$3:$B$20,MATCH(C1031,Listes!$A$3:$A$20,0)),""))</f>
        <v>-1</v>
      </c>
      <c r="J1031" s="40" t="n">
        <f aca="false">IF(OR(H1031="",I1031=""),0,H1031*I1031)</f>
        <v>-4</v>
      </c>
      <c r="K1031" s="38" t="s">
        <v>93</v>
      </c>
      <c r="L1031" s="38" t="s">
        <v>114</v>
      </c>
      <c r="M1031" s="41" t="str">
        <f aca="false">IF(D1031="","",IF(E1031="Référence inconnue","Référence inconnue",IF(I1031="","Type inconnu",IF(AND(IFERROR(INDEX(Articles!$I$5:$I$304,MATCH(D1031,Articles!$A$5:$A$304,0)),"Aucun")&lt;&gt;"Aucun",G1031=""),"Lot manquant",IF(COUNTIF($N$2:$N$5000,N1031)&gt;1,"Doublon ?","")))))</f>
        <v/>
      </c>
      <c r="N1031" s="6" t="str">
        <f aca="false">IF(D1031="","",B1031&amp;"/"&amp;C1031&amp;"/"&amp;D1031&amp;"/"&amp;G1031&amp;"/"&amp;H1031&amp;"/"&amp;TEXT(A1031,"0"))</f>
        <v>BS-2606-1785/Sortie/BO830//4/46199</v>
      </c>
    </row>
    <row r="1032" customFormat="false" ht="15" hidden="false" customHeight="false" outlineLevel="0" collapsed="false">
      <c r="A1032" s="37" t="n">
        <v>46202</v>
      </c>
      <c r="B1032" s="38" t="s">
        <v>1150</v>
      </c>
      <c r="C1032" s="38" t="s">
        <v>113</v>
      </c>
      <c r="D1032" s="38" t="s">
        <v>92</v>
      </c>
      <c r="E1032" s="39" t="str">
        <f aca="false">IF(D1032="","",IFERROR(INDEX(Articles!$B$5:$B$304,MATCH(D1032,Articles!$A$5:$A$304,0)),"Référence inconnue"))</f>
        <v>Disque à tronçonner Ø125 mm</v>
      </c>
      <c r="F1032" s="38" t="s">
        <v>111</v>
      </c>
      <c r="G1032" s="38"/>
      <c r="H1032" s="38" t="n">
        <v>2</v>
      </c>
      <c r="I1032" s="40" t="n">
        <f aca="false">IF(C1032="","",IFERROR(INDEX(Listes!$B$3:$B$20,MATCH(C1032,Listes!$A$3:$A$20,0)),""))</f>
        <v>-1</v>
      </c>
      <c r="J1032" s="40" t="n">
        <f aca="false">IF(OR(H1032="",I1032=""),0,H1032*I1032)</f>
        <v>-2</v>
      </c>
      <c r="K1032" s="38" t="s">
        <v>111</v>
      </c>
      <c r="L1032" s="38" t="s">
        <v>114</v>
      </c>
      <c r="M1032" s="41" t="str">
        <f aca="false">IF(D1032="","",IF(E1032="Référence inconnue","Référence inconnue",IF(I1032="","Type inconnu",IF(AND(IFERROR(INDEX(Articles!$I$5:$I$304,MATCH(D1032,Articles!$A$5:$A$304,0)),"Aucun")&lt;&gt;"Aucun",G1032=""),"Lot manquant",IF(COUNTIF($N$2:$N$5000,N1032)&gt;1,"Doublon ?","")))))</f>
        <v/>
      </c>
      <c r="N1032" s="6" t="str">
        <f aca="false">IF(D1032="","",B1032&amp;"/"&amp;C1032&amp;"/"&amp;D1032&amp;"/"&amp;G1032&amp;"/"&amp;H1032&amp;"/"&amp;TEXT(A1032,"0"))</f>
        <v>BS-2606-1786/Sortie/DT125//2/46202</v>
      </c>
    </row>
    <row r="1033" customFormat="false" ht="15" hidden="false" customHeight="false" outlineLevel="0" collapsed="false">
      <c r="A1033" s="37" t="n">
        <v>46202</v>
      </c>
      <c r="B1033" s="38" t="s">
        <v>1151</v>
      </c>
      <c r="C1033" s="38" t="s">
        <v>113</v>
      </c>
      <c r="D1033" s="38" t="s">
        <v>92</v>
      </c>
      <c r="E1033" s="39" t="str">
        <f aca="false">IF(D1033="","",IFERROR(INDEX(Articles!$B$5:$B$304,MATCH(D1033,Articles!$A$5:$A$304,0)),"Référence inconnue"))</f>
        <v>Disque à tronçonner Ø125 mm</v>
      </c>
      <c r="F1033" s="38" t="s">
        <v>111</v>
      </c>
      <c r="G1033" s="38"/>
      <c r="H1033" s="38" t="n">
        <v>5</v>
      </c>
      <c r="I1033" s="40" t="n">
        <f aca="false">IF(C1033="","",IFERROR(INDEX(Listes!$B$3:$B$20,MATCH(C1033,Listes!$A$3:$A$20,0)),""))</f>
        <v>-1</v>
      </c>
      <c r="J1033" s="40" t="n">
        <f aca="false">IF(OR(H1033="",I1033=""),0,H1033*I1033)</f>
        <v>-5</v>
      </c>
      <c r="K1033" s="38" t="s">
        <v>111</v>
      </c>
      <c r="L1033" s="38" t="s">
        <v>114</v>
      </c>
      <c r="M1033" s="41" t="str">
        <f aca="false">IF(D1033="","",IF(E1033="Référence inconnue","Référence inconnue",IF(I1033="","Type inconnu",IF(AND(IFERROR(INDEX(Articles!$I$5:$I$304,MATCH(D1033,Articles!$A$5:$A$304,0)),"Aucun")&lt;&gt;"Aucun",G1033=""),"Lot manquant",IF(COUNTIF($N$2:$N$5000,N1033)&gt;1,"Doublon ?","")))))</f>
        <v/>
      </c>
      <c r="N1033" s="6" t="str">
        <f aca="false">IF(D1033="","",B1033&amp;"/"&amp;C1033&amp;"/"&amp;D1033&amp;"/"&amp;G1033&amp;"/"&amp;H1033&amp;"/"&amp;TEXT(A1033,"0"))</f>
        <v>BS-2606-1787/Sortie/DT125//5/46202</v>
      </c>
    </row>
    <row r="1034" customFormat="false" ht="15" hidden="false" customHeight="false" outlineLevel="0" collapsed="false">
      <c r="A1034" s="37" t="n">
        <v>46202</v>
      </c>
      <c r="B1034" s="38" t="s">
        <v>1152</v>
      </c>
      <c r="C1034" s="38" t="s">
        <v>113</v>
      </c>
      <c r="D1034" s="38" t="s">
        <v>92</v>
      </c>
      <c r="E1034" s="39" t="str">
        <f aca="false">IF(D1034="","",IFERROR(INDEX(Articles!$B$5:$B$304,MATCH(D1034,Articles!$A$5:$A$304,0)),"Référence inconnue"))</f>
        <v>Disque à tronçonner Ø125 mm</v>
      </c>
      <c r="F1034" s="38" t="s">
        <v>111</v>
      </c>
      <c r="G1034" s="38"/>
      <c r="H1034" s="38" t="n">
        <v>6</v>
      </c>
      <c r="I1034" s="40" t="n">
        <f aca="false">IF(C1034="","",IFERROR(INDEX(Listes!$B$3:$B$20,MATCH(C1034,Listes!$A$3:$A$20,0)),""))</f>
        <v>-1</v>
      </c>
      <c r="J1034" s="40" t="n">
        <f aca="false">IF(OR(H1034="",I1034=""),0,H1034*I1034)</f>
        <v>-6</v>
      </c>
      <c r="K1034" s="38" t="s">
        <v>111</v>
      </c>
      <c r="L1034" s="38" t="s">
        <v>114</v>
      </c>
      <c r="M1034" s="41" t="str">
        <f aca="false">IF(D1034="","",IF(E1034="Référence inconnue","Référence inconnue",IF(I1034="","Type inconnu",IF(AND(IFERROR(INDEX(Articles!$I$5:$I$304,MATCH(D1034,Articles!$A$5:$A$304,0)),"Aucun")&lt;&gt;"Aucun",G1034=""),"Lot manquant",IF(COUNTIF($N$2:$N$5000,N1034)&gt;1,"Doublon ?","")))))</f>
        <v/>
      </c>
      <c r="N1034" s="6" t="str">
        <f aca="false">IF(D1034="","",B1034&amp;"/"&amp;C1034&amp;"/"&amp;D1034&amp;"/"&amp;G1034&amp;"/"&amp;H1034&amp;"/"&amp;TEXT(A1034,"0"))</f>
        <v>BS-2606-1788/Sortie/DT125//6/46202</v>
      </c>
    </row>
    <row r="1035" customFormat="false" ht="15" hidden="false" customHeight="false" outlineLevel="0" collapsed="false">
      <c r="A1035" s="37" t="n">
        <v>46202</v>
      </c>
      <c r="B1035" s="38" t="s">
        <v>1153</v>
      </c>
      <c r="C1035" s="38" t="s">
        <v>113</v>
      </c>
      <c r="D1035" s="38" t="s">
        <v>95</v>
      </c>
      <c r="E1035" s="39" t="str">
        <f aca="false">IF(D1035="","",IFERROR(INDEX(Articles!$B$5:$B$304,MATCH(D1035,Articles!$A$5:$A$304,0)),"Référence inconnue"))</f>
        <v>Gants de manutention taille 9</v>
      </c>
      <c r="F1035" s="38" t="s">
        <v>93</v>
      </c>
      <c r="G1035" s="38"/>
      <c r="H1035" s="38" t="n">
        <v>9</v>
      </c>
      <c r="I1035" s="40" t="n">
        <f aca="false">IF(C1035="","",IFERROR(INDEX(Listes!$B$3:$B$20,MATCH(C1035,Listes!$A$3:$A$20,0)),""))</f>
        <v>-1</v>
      </c>
      <c r="J1035" s="40" t="n">
        <f aca="false">IF(OR(H1035="",I1035=""),0,H1035*I1035)</f>
        <v>-9</v>
      </c>
      <c r="K1035" s="38" t="s">
        <v>93</v>
      </c>
      <c r="L1035" s="38" t="s">
        <v>114</v>
      </c>
      <c r="M1035" s="41" t="str">
        <f aca="false">IF(D1035="","",IF(E1035="Référence inconnue","Référence inconnue",IF(I1035="","Type inconnu",IF(AND(IFERROR(INDEX(Articles!$I$5:$I$304,MATCH(D1035,Articles!$A$5:$A$304,0)),"Aucun")&lt;&gt;"Aucun",G1035=""),"Lot manquant",IF(COUNTIF($N$2:$N$5000,N1035)&gt;1,"Doublon ?","")))))</f>
        <v/>
      </c>
      <c r="N1035" s="6" t="str">
        <f aca="false">IF(D1035="","",B1035&amp;"/"&amp;C1035&amp;"/"&amp;D1035&amp;"/"&amp;G1035&amp;"/"&amp;H1035&amp;"/"&amp;TEXT(A1035,"0"))</f>
        <v>BS-2606-1789/Sortie/GA09//9/46202</v>
      </c>
    </row>
    <row r="1036" customFormat="false" ht="15" hidden="false" customHeight="false" outlineLevel="0" collapsed="false">
      <c r="A1036" s="37" t="n">
        <v>46202</v>
      </c>
      <c r="B1036" s="38" t="s">
        <v>1154</v>
      </c>
      <c r="C1036" s="38" t="s">
        <v>113</v>
      </c>
      <c r="D1036" s="38" t="s">
        <v>96</v>
      </c>
      <c r="E1036" s="39" t="str">
        <f aca="false">IF(D1036="","",IFERROR(INDEX(Articles!$B$5:$B$304,MATCH(D1036,Articles!$A$5:$A$304,0)),"Référence inconnue"))</f>
        <v>Film étirable 500 mm</v>
      </c>
      <c r="F1036" s="38" t="s">
        <v>93</v>
      </c>
      <c r="G1036" s="38"/>
      <c r="H1036" s="38" t="n">
        <v>2</v>
      </c>
      <c r="I1036" s="40" t="n">
        <f aca="false">IF(C1036="","",IFERROR(INDEX(Listes!$B$3:$B$20,MATCH(C1036,Listes!$A$3:$A$20,0)),""))</f>
        <v>-1</v>
      </c>
      <c r="J1036" s="40" t="n">
        <f aca="false">IF(OR(H1036="",I1036=""),0,H1036*I1036)</f>
        <v>-2</v>
      </c>
      <c r="K1036" s="38" t="s">
        <v>93</v>
      </c>
      <c r="L1036" s="38" t="s">
        <v>121</v>
      </c>
      <c r="M1036" s="41" t="str">
        <f aca="false">IF(D1036="","",IF(E1036="Référence inconnue","Référence inconnue",IF(I1036="","Type inconnu",IF(AND(IFERROR(INDEX(Articles!$I$5:$I$304,MATCH(D1036,Articles!$A$5:$A$304,0)),"Aucun")&lt;&gt;"Aucun",G1036=""),"Lot manquant",IF(COUNTIF($N$2:$N$5000,N1036)&gt;1,"Doublon ?","")))))</f>
        <v/>
      </c>
      <c r="N1036" s="6" t="str">
        <f aca="false">IF(D1036="","",B1036&amp;"/"&amp;C1036&amp;"/"&amp;D1036&amp;"/"&amp;G1036&amp;"/"&amp;H1036&amp;"/"&amp;TEXT(A1036,"0"))</f>
        <v>BS-2606-1790/Sortie/FS500//2/46202</v>
      </c>
    </row>
    <row r="1037" customFormat="false" ht="15" hidden="false" customHeight="false" outlineLevel="0" collapsed="false">
      <c r="A1037" s="37" t="n">
        <v>46202</v>
      </c>
      <c r="B1037" s="38" t="s">
        <v>1155</v>
      </c>
      <c r="C1037" s="38" t="s">
        <v>113</v>
      </c>
      <c r="D1037" s="38" t="s">
        <v>97</v>
      </c>
      <c r="E1037" s="39" t="str">
        <f aca="false">IF(D1037="","",IFERROR(INDEX(Articles!$B$5:$B$304,MATCH(D1037,Articles!$A$5:$A$304,0)),"Référence inconnue"))</f>
        <v>Vis H M8x30 (boîte de 100)</v>
      </c>
      <c r="F1037" s="38" t="s">
        <v>93</v>
      </c>
      <c r="G1037" s="38"/>
      <c r="H1037" s="38" t="n">
        <v>3</v>
      </c>
      <c r="I1037" s="40" t="n">
        <f aca="false">IF(C1037="","",IFERROR(INDEX(Listes!$B$3:$B$20,MATCH(C1037,Listes!$A$3:$A$20,0)),""))</f>
        <v>-1</v>
      </c>
      <c r="J1037" s="40" t="n">
        <f aca="false">IF(OR(H1037="",I1037=""),0,H1037*I1037)</f>
        <v>-3</v>
      </c>
      <c r="K1037" s="38" t="s">
        <v>93</v>
      </c>
      <c r="L1037" s="38" t="s">
        <v>114</v>
      </c>
      <c r="M1037" s="41" t="str">
        <f aca="false">IF(D1037="","",IF(E1037="Référence inconnue","Référence inconnue",IF(I1037="","Type inconnu",IF(AND(IFERROR(INDEX(Articles!$I$5:$I$304,MATCH(D1037,Articles!$A$5:$A$304,0)),"Aucun")&lt;&gt;"Aucun",G1037=""),"Lot manquant",IF(COUNTIF($N$2:$N$5000,N1037)&gt;1,"Doublon ?","")))))</f>
        <v/>
      </c>
      <c r="N1037" s="6" t="str">
        <f aca="false">IF(D1037="","",B1037&amp;"/"&amp;C1037&amp;"/"&amp;D1037&amp;"/"&amp;G1037&amp;"/"&amp;H1037&amp;"/"&amp;TEXT(A1037,"0"))</f>
        <v>BS-2606-1791/Sortie/BO830//3/46202</v>
      </c>
    </row>
    <row r="1038" customFormat="false" ht="15" hidden="false" customHeight="false" outlineLevel="0" collapsed="false">
      <c r="A1038" s="37" t="n">
        <v>46203</v>
      </c>
      <c r="B1038" s="38" t="s">
        <v>1156</v>
      </c>
      <c r="C1038" s="38" t="s">
        <v>140</v>
      </c>
      <c r="D1038" s="38" t="s">
        <v>95</v>
      </c>
      <c r="E1038" s="39" t="str">
        <f aca="false">IF(D1038="","",IFERROR(INDEX(Articles!$B$5:$B$304,MATCH(D1038,Articles!$A$5:$A$304,0)),"Référence inconnue"))</f>
        <v>Gants de manutention taille 9</v>
      </c>
      <c r="F1038" s="38" t="s">
        <v>93</v>
      </c>
      <c r="G1038" s="38"/>
      <c r="H1038" s="38" t="n">
        <v>120</v>
      </c>
      <c r="I1038" s="40" t="n">
        <f aca="false">IF(C1038="","",IFERROR(INDEX(Listes!$B$3:$B$20,MATCH(C1038,Listes!$A$3:$A$20,0)),""))</f>
        <v>1</v>
      </c>
      <c r="J1038" s="40" t="n">
        <f aca="false">IF(OR(H1038="",I1038=""),0,H1038*I1038)</f>
        <v>120</v>
      </c>
      <c r="K1038" s="38" t="s">
        <v>93</v>
      </c>
      <c r="L1038" s="38" t="s">
        <v>1157</v>
      </c>
      <c r="M1038" s="41" t="str">
        <f aca="false">IF(D1038="","",IF(E1038="Référence inconnue","Référence inconnue",IF(I1038="","Type inconnu",IF(AND(IFERROR(INDEX(Articles!$I$5:$I$304,MATCH(D1038,Articles!$A$5:$A$304,0)),"Aucun")&lt;&gt;"Aucun",G1038=""),"Lot manquant",IF(COUNTIF($N$2:$N$5000,N1038)&gt;1,"Doublon ?","")))))</f>
        <v/>
      </c>
      <c r="N1038" s="6" t="str">
        <f aca="false">IF(D1038="","",B1038&amp;"/"&amp;C1038&amp;"/"&amp;D1038&amp;"/"&amp;G1038&amp;"/"&amp;H1038&amp;"/"&amp;TEXT(A1038,"0"))</f>
        <v>BR-2606-074/Réception/GA09//120/46203</v>
      </c>
    </row>
    <row r="1039" customFormat="false" ht="15" hidden="false" customHeight="false" outlineLevel="0" collapsed="false">
      <c r="A1039" s="37" t="n">
        <v>46203</v>
      </c>
      <c r="B1039" s="38" t="s">
        <v>1158</v>
      </c>
      <c r="C1039" s="38" t="s">
        <v>107</v>
      </c>
      <c r="D1039" s="38" t="s">
        <v>92</v>
      </c>
      <c r="E1039" s="39" t="str">
        <f aca="false">IF(D1039="","",IFERROR(INDEX(Articles!$B$5:$B$304,MATCH(D1039,Articles!$A$5:$A$304,0)),"Référence inconnue"))</f>
        <v>Disque à tronçonner Ø125 mm</v>
      </c>
      <c r="F1039" s="38" t="s">
        <v>93</v>
      </c>
      <c r="G1039" s="38"/>
      <c r="H1039" s="38" t="n">
        <v>20</v>
      </c>
      <c r="I1039" s="40" t="n">
        <f aca="false">IF(C1039="","",IFERROR(INDEX(Listes!$B$3:$B$20,MATCH(C1039,Listes!$A$3:$A$20,0)),""))</f>
        <v>-1</v>
      </c>
      <c r="J1039" s="40" t="n">
        <f aca="false">IF(OR(H1039="",I1039=""),0,H1039*I1039)</f>
        <v>-20</v>
      </c>
      <c r="K1039" s="38" t="s">
        <v>93</v>
      </c>
      <c r="L1039" s="38" t="s">
        <v>108</v>
      </c>
      <c r="M1039" s="41" t="str">
        <f aca="false">IF(D1039="","",IF(E1039="Référence inconnue","Référence inconnue",IF(I1039="","Type inconnu",IF(AND(IFERROR(INDEX(Articles!$I$5:$I$304,MATCH(D1039,Articles!$A$5:$A$304,0)),"Aucun")&lt;&gt;"Aucun",G1039=""),"Lot manquant",IF(COUNTIF($N$2:$N$5000,N1039)&gt;1,"Doublon ?","")))))</f>
        <v/>
      </c>
      <c r="N1039" s="6" t="str">
        <f aca="false">IF(D1039="","",B1039&amp;"/"&amp;C1039&amp;"/"&amp;D1039&amp;"/"&amp;G1039&amp;"/"&amp;H1039&amp;"/"&amp;TEXT(A1039,"0"))</f>
        <v>TR-2606-075/Transfert sortant/DT125//20/46203</v>
      </c>
    </row>
    <row r="1040" customFormat="false" ht="15" hidden="false" customHeight="false" outlineLevel="0" collapsed="false">
      <c r="A1040" s="37" t="n">
        <v>46203</v>
      </c>
      <c r="B1040" s="38" t="s">
        <v>1158</v>
      </c>
      <c r="C1040" s="38" t="s">
        <v>110</v>
      </c>
      <c r="D1040" s="38" t="s">
        <v>92</v>
      </c>
      <c r="E1040" s="39" t="str">
        <f aca="false">IF(D1040="","",IFERROR(INDEX(Articles!$B$5:$B$304,MATCH(D1040,Articles!$A$5:$A$304,0)),"Référence inconnue"))</f>
        <v>Disque à tronçonner Ø125 mm</v>
      </c>
      <c r="F1040" s="38" t="s">
        <v>111</v>
      </c>
      <c r="G1040" s="38"/>
      <c r="H1040" s="38" t="n">
        <v>20</v>
      </c>
      <c r="I1040" s="40" t="n">
        <f aca="false">IF(C1040="","",IFERROR(INDEX(Listes!$B$3:$B$20,MATCH(C1040,Listes!$A$3:$A$20,0)),""))</f>
        <v>1</v>
      </c>
      <c r="J1040" s="40" t="n">
        <f aca="false">IF(OR(H1040="",I1040=""),0,H1040*I1040)</f>
        <v>20</v>
      </c>
      <c r="K1040" s="38" t="s">
        <v>93</v>
      </c>
      <c r="L1040" s="38" t="s">
        <v>108</v>
      </c>
      <c r="M1040" s="41" t="str">
        <f aca="false">IF(D1040="","",IF(E1040="Référence inconnue","Référence inconnue",IF(I1040="","Type inconnu",IF(AND(IFERROR(INDEX(Articles!$I$5:$I$304,MATCH(D1040,Articles!$A$5:$A$304,0)),"Aucun")&lt;&gt;"Aucun",G1040=""),"Lot manquant",IF(COUNTIF($N$2:$N$5000,N1040)&gt;1,"Doublon ?","")))))</f>
        <v/>
      </c>
      <c r="N1040" s="6" t="str">
        <f aca="false">IF(D1040="","",B1040&amp;"/"&amp;C1040&amp;"/"&amp;D1040&amp;"/"&amp;G1040&amp;"/"&amp;H1040&amp;"/"&amp;TEXT(A1040,"0"))</f>
        <v>TR-2606-075/Transfert entrant/DT125//20/46203</v>
      </c>
    </row>
    <row r="1041" customFormat="false" ht="15" hidden="false" customHeight="false" outlineLevel="0" collapsed="false">
      <c r="A1041" s="37" t="n">
        <v>46203</v>
      </c>
      <c r="B1041" s="38" t="s">
        <v>1159</v>
      </c>
      <c r="C1041" s="38" t="s">
        <v>113</v>
      </c>
      <c r="D1041" s="38" t="s">
        <v>92</v>
      </c>
      <c r="E1041" s="39" t="str">
        <f aca="false">IF(D1041="","",IFERROR(INDEX(Articles!$B$5:$B$304,MATCH(D1041,Articles!$A$5:$A$304,0)),"Référence inconnue"))</f>
        <v>Disque à tronçonner Ø125 mm</v>
      </c>
      <c r="F1041" s="38" t="s">
        <v>111</v>
      </c>
      <c r="G1041" s="38"/>
      <c r="H1041" s="38" t="n">
        <v>6</v>
      </c>
      <c r="I1041" s="40" t="n">
        <f aca="false">IF(C1041="","",IFERROR(INDEX(Listes!$B$3:$B$20,MATCH(C1041,Listes!$A$3:$A$20,0)),""))</f>
        <v>-1</v>
      </c>
      <c r="J1041" s="40" t="n">
        <f aca="false">IF(OR(H1041="",I1041=""),0,H1041*I1041)</f>
        <v>-6</v>
      </c>
      <c r="K1041" s="38" t="s">
        <v>111</v>
      </c>
      <c r="L1041" s="38" t="s">
        <v>114</v>
      </c>
      <c r="M1041" s="41" t="str">
        <f aca="false">IF(D1041="","",IF(E1041="Référence inconnue","Référence inconnue",IF(I1041="","Type inconnu",IF(AND(IFERROR(INDEX(Articles!$I$5:$I$304,MATCH(D1041,Articles!$A$5:$A$304,0)),"Aucun")&lt;&gt;"Aucun",G1041=""),"Lot manquant",IF(COUNTIF($N$2:$N$5000,N1041)&gt;1,"Doublon ?","")))))</f>
        <v/>
      </c>
      <c r="N1041" s="6" t="str">
        <f aca="false">IF(D1041="","",B1041&amp;"/"&amp;C1041&amp;"/"&amp;D1041&amp;"/"&amp;G1041&amp;"/"&amp;H1041&amp;"/"&amp;TEXT(A1041,"0"))</f>
        <v>BS-2606-1792/Sortie/DT125//6/46203</v>
      </c>
    </row>
    <row r="1042" customFormat="false" ht="15" hidden="false" customHeight="false" outlineLevel="0" collapsed="false">
      <c r="A1042" s="37" t="n">
        <v>46203</v>
      </c>
      <c r="B1042" s="38" t="s">
        <v>1160</v>
      </c>
      <c r="C1042" s="38" t="s">
        <v>113</v>
      </c>
      <c r="D1042" s="38" t="s">
        <v>92</v>
      </c>
      <c r="E1042" s="39" t="str">
        <f aca="false">IF(D1042="","",IFERROR(INDEX(Articles!$B$5:$B$304,MATCH(D1042,Articles!$A$5:$A$304,0)),"Référence inconnue"))</f>
        <v>Disque à tronçonner Ø125 mm</v>
      </c>
      <c r="F1042" s="38" t="s">
        <v>111</v>
      </c>
      <c r="G1042" s="38"/>
      <c r="H1042" s="38" t="n">
        <v>3</v>
      </c>
      <c r="I1042" s="40" t="n">
        <f aca="false">IF(C1042="","",IFERROR(INDEX(Listes!$B$3:$B$20,MATCH(C1042,Listes!$A$3:$A$20,0)),""))</f>
        <v>-1</v>
      </c>
      <c r="J1042" s="40" t="n">
        <f aca="false">IF(OR(H1042="",I1042=""),0,H1042*I1042)</f>
        <v>-3</v>
      </c>
      <c r="K1042" s="38" t="s">
        <v>111</v>
      </c>
      <c r="L1042" s="38" t="s">
        <v>114</v>
      </c>
      <c r="M1042" s="41" t="str">
        <f aca="false">IF(D1042="","",IF(E1042="Référence inconnue","Référence inconnue",IF(I1042="","Type inconnu",IF(AND(IFERROR(INDEX(Articles!$I$5:$I$304,MATCH(D1042,Articles!$A$5:$A$304,0)),"Aucun")&lt;&gt;"Aucun",G1042=""),"Lot manquant",IF(COUNTIF($N$2:$N$5000,N1042)&gt;1,"Doublon ?","")))))</f>
        <v/>
      </c>
      <c r="N1042" s="6" t="str">
        <f aca="false">IF(D1042="","",B1042&amp;"/"&amp;C1042&amp;"/"&amp;D1042&amp;"/"&amp;G1042&amp;"/"&amp;H1042&amp;"/"&amp;TEXT(A1042,"0"))</f>
        <v>BS-2606-1793/Sortie/DT125//3/46203</v>
      </c>
    </row>
    <row r="1043" customFormat="false" ht="15" hidden="false" customHeight="false" outlineLevel="0" collapsed="false">
      <c r="A1043" s="37" t="n">
        <v>46203</v>
      </c>
      <c r="B1043" s="38" t="s">
        <v>1161</v>
      </c>
      <c r="C1043" s="38" t="s">
        <v>113</v>
      </c>
      <c r="D1043" s="38" t="s">
        <v>95</v>
      </c>
      <c r="E1043" s="39" t="str">
        <f aca="false">IF(D1043="","",IFERROR(INDEX(Articles!$B$5:$B$304,MATCH(D1043,Articles!$A$5:$A$304,0)),"Référence inconnue"))</f>
        <v>Gants de manutention taille 9</v>
      </c>
      <c r="F1043" s="38" t="s">
        <v>93</v>
      </c>
      <c r="G1043" s="38"/>
      <c r="H1043" s="38" t="n">
        <v>11</v>
      </c>
      <c r="I1043" s="40" t="n">
        <f aca="false">IF(C1043="","",IFERROR(INDEX(Listes!$B$3:$B$20,MATCH(C1043,Listes!$A$3:$A$20,0)),""))</f>
        <v>-1</v>
      </c>
      <c r="J1043" s="40" t="n">
        <f aca="false">IF(OR(H1043="",I1043=""),0,H1043*I1043)</f>
        <v>-11</v>
      </c>
      <c r="K1043" s="38" t="s">
        <v>93</v>
      </c>
      <c r="L1043" s="38" t="s">
        <v>124</v>
      </c>
      <c r="M1043" s="41" t="str">
        <f aca="false">IF(D1043="","",IF(E1043="Référence inconnue","Référence inconnue",IF(I1043="","Type inconnu",IF(AND(IFERROR(INDEX(Articles!$I$5:$I$304,MATCH(D1043,Articles!$A$5:$A$304,0)),"Aucun")&lt;&gt;"Aucun",G1043=""),"Lot manquant",IF(COUNTIF($N$2:$N$5000,N1043)&gt;1,"Doublon ?","")))))</f>
        <v/>
      </c>
      <c r="N1043" s="6" t="str">
        <f aca="false">IF(D1043="","",B1043&amp;"/"&amp;C1043&amp;"/"&amp;D1043&amp;"/"&amp;G1043&amp;"/"&amp;H1043&amp;"/"&amp;TEXT(A1043,"0"))</f>
        <v>BS-2606-1794/Sortie/GA09//11/46203</v>
      </c>
    </row>
    <row r="1044" customFormat="false" ht="15" hidden="false" customHeight="false" outlineLevel="0" collapsed="false">
      <c r="A1044" s="37" t="n">
        <v>46203</v>
      </c>
      <c r="B1044" s="38" t="s">
        <v>1162</v>
      </c>
      <c r="C1044" s="38" t="s">
        <v>113</v>
      </c>
      <c r="D1044" s="38" t="s">
        <v>96</v>
      </c>
      <c r="E1044" s="39" t="str">
        <f aca="false">IF(D1044="","",IFERROR(INDEX(Articles!$B$5:$B$304,MATCH(D1044,Articles!$A$5:$A$304,0)),"Référence inconnue"))</f>
        <v>Film étirable 500 mm</v>
      </c>
      <c r="F1044" s="38" t="s">
        <v>93</v>
      </c>
      <c r="G1044" s="38"/>
      <c r="H1044" s="38" t="n">
        <v>4</v>
      </c>
      <c r="I1044" s="40" t="n">
        <f aca="false">IF(C1044="","",IFERROR(INDEX(Listes!$B$3:$B$20,MATCH(C1044,Listes!$A$3:$A$20,0)),""))</f>
        <v>-1</v>
      </c>
      <c r="J1044" s="40" t="n">
        <f aca="false">IF(OR(H1044="",I1044=""),0,H1044*I1044)</f>
        <v>-4</v>
      </c>
      <c r="K1044" s="38" t="s">
        <v>93</v>
      </c>
      <c r="L1044" s="38" t="s">
        <v>121</v>
      </c>
      <c r="M1044" s="41" t="str">
        <f aca="false">IF(D1044="","",IF(E1044="Référence inconnue","Référence inconnue",IF(I1044="","Type inconnu",IF(AND(IFERROR(INDEX(Articles!$I$5:$I$304,MATCH(D1044,Articles!$A$5:$A$304,0)),"Aucun")&lt;&gt;"Aucun",G1044=""),"Lot manquant",IF(COUNTIF($N$2:$N$5000,N1044)&gt;1,"Doublon ?","")))))</f>
        <v/>
      </c>
      <c r="N1044" s="6" t="str">
        <f aca="false">IF(D1044="","",B1044&amp;"/"&amp;C1044&amp;"/"&amp;D1044&amp;"/"&amp;G1044&amp;"/"&amp;H1044&amp;"/"&amp;TEXT(A1044,"0"))</f>
        <v>BS-2606-1795/Sortie/FS500//4/46203</v>
      </c>
    </row>
    <row r="1045" customFormat="false" ht="15" hidden="false" customHeight="false" outlineLevel="0" collapsed="false">
      <c r="A1045" s="37" t="n">
        <v>46204</v>
      </c>
      <c r="B1045" s="38" t="s">
        <v>1163</v>
      </c>
      <c r="C1045" s="38" t="s">
        <v>113</v>
      </c>
      <c r="D1045" s="38" t="s">
        <v>92</v>
      </c>
      <c r="E1045" s="39" t="str">
        <f aca="false">IF(D1045="","",IFERROR(INDEX(Articles!$B$5:$B$304,MATCH(D1045,Articles!$A$5:$A$304,0)),"Référence inconnue"))</f>
        <v>Disque à tronçonner Ø125 mm</v>
      </c>
      <c r="F1045" s="38" t="s">
        <v>111</v>
      </c>
      <c r="G1045" s="38"/>
      <c r="H1045" s="38" t="n">
        <v>10</v>
      </c>
      <c r="I1045" s="40" t="n">
        <f aca="false">IF(C1045="","",IFERROR(INDEX(Listes!$B$3:$B$20,MATCH(C1045,Listes!$A$3:$A$20,0)),""))</f>
        <v>-1</v>
      </c>
      <c r="J1045" s="40" t="n">
        <f aca="false">IF(OR(H1045="",I1045=""),0,H1045*I1045)</f>
        <v>-10</v>
      </c>
      <c r="K1045" s="38" t="s">
        <v>111</v>
      </c>
      <c r="L1045" s="38" t="s">
        <v>114</v>
      </c>
      <c r="M1045" s="41" t="str">
        <f aca="false">IF(D1045="","",IF(E1045="Référence inconnue","Référence inconnue",IF(I1045="","Type inconnu",IF(AND(IFERROR(INDEX(Articles!$I$5:$I$304,MATCH(D1045,Articles!$A$5:$A$304,0)),"Aucun")&lt;&gt;"Aucun",G1045=""),"Lot manquant",IF(COUNTIF($N$2:$N$5000,N1045)&gt;1,"Doublon ?","")))))</f>
        <v/>
      </c>
      <c r="N1045" s="6" t="str">
        <f aca="false">IF(D1045="","",B1045&amp;"/"&amp;C1045&amp;"/"&amp;D1045&amp;"/"&amp;G1045&amp;"/"&amp;H1045&amp;"/"&amp;TEXT(A1045,"0"))</f>
        <v>BS-2607-1796/Sortie/DT125//10/46204</v>
      </c>
    </row>
    <row r="1046" customFormat="false" ht="15" hidden="false" customHeight="false" outlineLevel="0" collapsed="false">
      <c r="A1046" s="37" t="n">
        <v>46204</v>
      </c>
      <c r="B1046" s="38" t="s">
        <v>1164</v>
      </c>
      <c r="C1046" s="38" t="s">
        <v>113</v>
      </c>
      <c r="D1046" s="38" t="s">
        <v>95</v>
      </c>
      <c r="E1046" s="39" t="str">
        <f aca="false">IF(D1046="","",IFERROR(INDEX(Articles!$B$5:$B$304,MATCH(D1046,Articles!$A$5:$A$304,0)),"Référence inconnue"))</f>
        <v>Gants de manutention taille 9</v>
      </c>
      <c r="F1046" s="38" t="s">
        <v>93</v>
      </c>
      <c r="G1046" s="38"/>
      <c r="H1046" s="38" t="n">
        <v>7</v>
      </c>
      <c r="I1046" s="40" t="n">
        <f aca="false">IF(C1046="","",IFERROR(INDEX(Listes!$B$3:$B$20,MATCH(C1046,Listes!$A$3:$A$20,0)),""))</f>
        <v>-1</v>
      </c>
      <c r="J1046" s="40" t="n">
        <f aca="false">IF(OR(H1046="",I1046=""),0,H1046*I1046)</f>
        <v>-7</v>
      </c>
      <c r="K1046" s="38" t="s">
        <v>93</v>
      </c>
      <c r="L1046" s="38" t="s">
        <v>114</v>
      </c>
      <c r="M1046" s="41" t="str">
        <f aca="false">IF(D1046="","",IF(E1046="Référence inconnue","Référence inconnue",IF(I1046="","Type inconnu",IF(AND(IFERROR(INDEX(Articles!$I$5:$I$304,MATCH(D1046,Articles!$A$5:$A$304,0)),"Aucun")&lt;&gt;"Aucun",G1046=""),"Lot manquant",IF(COUNTIF($N$2:$N$5000,N1046)&gt;1,"Doublon ?","")))))</f>
        <v/>
      </c>
      <c r="N1046" s="6" t="str">
        <f aca="false">IF(D1046="","",B1046&amp;"/"&amp;C1046&amp;"/"&amp;D1046&amp;"/"&amp;G1046&amp;"/"&amp;H1046&amp;"/"&amp;TEXT(A1046,"0"))</f>
        <v>BS-2607-1797/Sortie/GA09//7/46204</v>
      </c>
    </row>
    <row r="1047" customFormat="false" ht="15" hidden="false" customHeight="false" outlineLevel="0" collapsed="false">
      <c r="A1047" s="37" t="n">
        <v>46204</v>
      </c>
      <c r="B1047" s="38" t="s">
        <v>1165</v>
      </c>
      <c r="C1047" s="38" t="s">
        <v>113</v>
      </c>
      <c r="D1047" s="38" t="s">
        <v>96</v>
      </c>
      <c r="E1047" s="39" t="str">
        <f aca="false">IF(D1047="","",IFERROR(INDEX(Articles!$B$5:$B$304,MATCH(D1047,Articles!$A$5:$A$304,0)),"Référence inconnue"))</f>
        <v>Film étirable 500 mm</v>
      </c>
      <c r="F1047" s="38" t="s">
        <v>93</v>
      </c>
      <c r="G1047" s="38"/>
      <c r="H1047" s="38" t="n">
        <v>3</v>
      </c>
      <c r="I1047" s="40" t="n">
        <f aca="false">IF(C1047="","",IFERROR(INDEX(Listes!$B$3:$B$20,MATCH(C1047,Listes!$A$3:$A$20,0)),""))</f>
        <v>-1</v>
      </c>
      <c r="J1047" s="40" t="n">
        <f aca="false">IF(OR(H1047="",I1047=""),0,H1047*I1047)</f>
        <v>-3</v>
      </c>
      <c r="K1047" s="38" t="s">
        <v>93</v>
      </c>
      <c r="L1047" s="38" t="s">
        <v>121</v>
      </c>
      <c r="M1047" s="41" t="str">
        <f aca="false">IF(D1047="","",IF(E1047="Référence inconnue","Référence inconnue",IF(I1047="","Type inconnu",IF(AND(IFERROR(INDEX(Articles!$I$5:$I$304,MATCH(D1047,Articles!$A$5:$A$304,0)),"Aucun")&lt;&gt;"Aucun",G1047=""),"Lot manquant",IF(COUNTIF($N$2:$N$5000,N1047)&gt;1,"Doublon ?","")))))</f>
        <v/>
      </c>
      <c r="N1047" s="6" t="str">
        <f aca="false">IF(D1047="","",B1047&amp;"/"&amp;C1047&amp;"/"&amp;D1047&amp;"/"&amp;G1047&amp;"/"&amp;H1047&amp;"/"&amp;TEXT(A1047,"0"))</f>
        <v>BS-2607-1798/Sortie/FS500//3/46204</v>
      </c>
    </row>
    <row r="1048" customFormat="false" ht="15" hidden="false" customHeight="false" outlineLevel="0" collapsed="false">
      <c r="A1048" s="37" t="n">
        <v>46204</v>
      </c>
      <c r="B1048" s="38" t="s">
        <v>1166</v>
      </c>
      <c r="C1048" s="38" t="s">
        <v>113</v>
      </c>
      <c r="D1048" s="38" t="s">
        <v>97</v>
      </c>
      <c r="E1048" s="39" t="str">
        <f aca="false">IF(D1048="","",IFERROR(INDEX(Articles!$B$5:$B$304,MATCH(D1048,Articles!$A$5:$A$304,0)),"Référence inconnue"))</f>
        <v>Vis H M8x30 (boîte de 100)</v>
      </c>
      <c r="F1048" s="38" t="s">
        <v>93</v>
      </c>
      <c r="G1048" s="38"/>
      <c r="H1048" s="38" t="n">
        <v>3</v>
      </c>
      <c r="I1048" s="40" t="n">
        <f aca="false">IF(C1048="","",IFERROR(INDEX(Listes!$B$3:$B$20,MATCH(C1048,Listes!$A$3:$A$20,0)),""))</f>
        <v>-1</v>
      </c>
      <c r="J1048" s="40" t="n">
        <f aca="false">IF(OR(H1048="",I1048=""),0,H1048*I1048)</f>
        <v>-3</v>
      </c>
      <c r="K1048" s="38" t="s">
        <v>93</v>
      </c>
      <c r="L1048" s="38" t="s">
        <v>114</v>
      </c>
      <c r="M1048" s="41" t="str">
        <f aca="false">IF(D1048="","",IF(E1048="Référence inconnue","Référence inconnue",IF(I1048="","Type inconnu",IF(AND(IFERROR(INDEX(Articles!$I$5:$I$304,MATCH(D1048,Articles!$A$5:$A$304,0)),"Aucun")&lt;&gt;"Aucun",G1048=""),"Lot manquant",IF(COUNTIF($N$2:$N$5000,N1048)&gt;1,"Doublon ?","")))))</f>
        <v/>
      </c>
      <c r="N1048" s="6" t="str">
        <f aca="false">IF(D1048="","",B1048&amp;"/"&amp;C1048&amp;"/"&amp;D1048&amp;"/"&amp;G1048&amp;"/"&amp;H1048&amp;"/"&amp;TEXT(A1048,"0"))</f>
        <v>BS-2607-1799/Sortie/BO830//3/46204</v>
      </c>
    </row>
    <row r="1049" customFormat="false" ht="15" hidden="false" customHeight="false" outlineLevel="0" collapsed="false">
      <c r="A1049" s="37" t="n">
        <v>46204</v>
      </c>
      <c r="B1049" s="38" t="s">
        <v>1167</v>
      </c>
      <c r="C1049" s="38" t="s">
        <v>113</v>
      </c>
      <c r="D1049" s="38" t="s">
        <v>98</v>
      </c>
      <c r="E1049" s="39" t="str">
        <f aca="false">IF(D1049="","",IFERROR(INDEX(Articles!$B$5:$B$304,MATCH(D1049,Articles!$A$5:$A$304,0)),"Référence inconnue"))</f>
        <v>Roulement 6204-2RS</v>
      </c>
      <c r="F1049" s="38" t="s">
        <v>93</v>
      </c>
      <c r="G1049" s="38"/>
      <c r="H1049" s="38" t="n">
        <v>2</v>
      </c>
      <c r="I1049" s="40" t="n">
        <f aca="false">IF(C1049="","",IFERROR(INDEX(Listes!$B$3:$B$20,MATCH(C1049,Listes!$A$3:$A$20,0)),""))</f>
        <v>-1</v>
      </c>
      <c r="J1049" s="40" t="n">
        <f aca="false">IF(OR(H1049="",I1049=""),0,H1049*I1049)</f>
        <v>-2</v>
      </c>
      <c r="K1049" s="38" t="s">
        <v>93</v>
      </c>
      <c r="L1049" s="38" t="s">
        <v>124</v>
      </c>
      <c r="M1049" s="41" t="str">
        <f aca="false">IF(D1049="","",IF(E1049="Référence inconnue","Référence inconnue",IF(I1049="","Type inconnu",IF(AND(IFERROR(INDEX(Articles!$I$5:$I$304,MATCH(D1049,Articles!$A$5:$A$304,0)),"Aucun")&lt;&gt;"Aucun",G1049=""),"Lot manquant",IF(COUNTIF($N$2:$N$5000,N1049)&gt;1,"Doublon ?","")))))</f>
        <v/>
      </c>
      <c r="N1049" s="6" t="str">
        <f aca="false">IF(D1049="","",B1049&amp;"/"&amp;C1049&amp;"/"&amp;D1049&amp;"/"&amp;G1049&amp;"/"&amp;H1049&amp;"/"&amp;TEXT(A1049,"0"))</f>
        <v>BS-2607-1800/Sortie/RL6204//2/46204</v>
      </c>
    </row>
    <row r="1050" customFormat="false" ht="15" hidden="false" customHeight="false" outlineLevel="0" collapsed="false">
      <c r="A1050" s="37" t="n">
        <v>46205</v>
      </c>
      <c r="B1050" s="38" t="s">
        <v>1168</v>
      </c>
      <c r="C1050" s="38" t="s">
        <v>140</v>
      </c>
      <c r="D1050" s="38" t="s">
        <v>96</v>
      </c>
      <c r="E1050" s="39" t="str">
        <f aca="false">IF(D1050="","",IFERROR(INDEX(Articles!$B$5:$B$304,MATCH(D1050,Articles!$A$5:$A$304,0)),"Référence inconnue"))</f>
        <v>Film étirable 500 mm</v>
      </c>
      <c r="F1050" s="38" t="s">
        <v>93</v>
      </c>
      <c r="G1050" s="38"/>
      <c r="H1050" s="38" t="n">
        <v>50</v>
      </c>
      <c r="I1050" s="40" t="n">
        <f aca="false">IF(C1050="","",IFERROR(INDEX(Listes!$B$3:$B$20,MATCH(C1050,Listes!$A$3:$A$20,0)),""))</f>
        <v>1</v>
      </c>
      <c r="J1050" s="40" t="n">
        <f aca="false">IF(OR(H1050="",I1050=""),0,H1050*I1050)</f>
        <v>50</v>
      </c>
      <c r="K1050" s="38" t="s">
        <v>93</v>
      </c>
      <c r="L1050" s="38" t="s">
        <v>1169</v>
      </c>
      <c r="M1050" s="41" t="str">
        <f aca="false">IF(D1050="","",IF(E1050="Référence inconnue","Référence inconnue",IF(I1050="","Type inconnu",IF(AND(IFERROR(INDEX(Articles!$I$5:$I$304,MATCH(D1050,Articles!$A$5:$A$304,0)),"Aucun")&lt;&gt;"Aucun",G1050=""),"Lot manquant",IF(COUNTIF($N$2:$N$5000,N1050)&gt;1,"Doublon ?","")))))</f>
        <v/>
      </c>
      <c r="N1050" s="6" t="str">
        <f aca="false">IF(D1050="","",B1050&amp;"/"&amp;C1050&amp;"/"&amp;D1050&amp;"/"&amp;G1050&amp;"/"&amp;H1050&amp;"/"&amp;TEXT(A1050,"0"))</f>
        <v>BR-2607-075/Réception/FS500//50/46205</v>
      </c>
    </row>
    <row r="1051" customFormat="false" ht="15" hidden="false" customHeight="false" outlineLevel="0" collapsed="false">
      <c r="A1051" s="37" t="n">
        <v>46205</v>
      </c>
      <c r="B1051" s="38" t="s">
        <v>1170</v>
      </c>
      <c r="C1051" s="38" t="s">
        <v>107</v>
      </c>
      <c r="D1051" s="38" t="s">
        <v>92</v>
      </c>
      <c r="E1051" s="39" t="str">
        <f aca="false">IF(D1051="","",IFERROR(INDEX(Articles!$B$5:$B$304,MATCH(D1051,Articles!$A$5:$A$304,0)),"Référence inconnue"))</f>
        <v>Disque à tronçonner Ø125 mm</v>
      </c>
      <c r="F1051" s="38" t="s">
        <v>93</v>
      </c>
      <c r="G1051" s="38"/>
      <c r="H1051" s="38" t="n">
        <v>20</v>
      </c>
      <c r="I1051" s="40" t="n">
        <f aca="false">IF(C1051="","",IFERROR(INDEX(Listes!$B$3:$B$20,MATCH(C1051,Listes!$A$3:$A$20,0)),""))</f>
        <v>-1</v>
      </c>
      <c r="J1051" s="40" t="n">
        <f aca="false">IF(OR(H1051="",I1051=""),0,H1051*I1051)</f>
        <v>-20</v>
      </c>
      <c r="K1051" s="38" t="s">
        <v>93</v>
      </c>
      <c r="L1051" s="38" t="s">
        <v>108</v>
      </c>
      <c r="M1051" s="41" t="str">
        <f aca="false">IF(D1051="","",IF(E1051="Référence inconnue","Référence inconnue",IF(I1051="","Type inconnu",IF(AND(IFERROR(INDEX(Articles!$I$5:$I$304,MATCH(D1051,Articles!$A$5:$A$304,0)),"Aucun")&lt;&gt;"Aucun",G1051=""),"Lot manquant",IF(COUNTIF($N$2:$N$5000,N1051)&gt;1,"Doublon ?","")))))</f>
        <v/>
      </c>
      <c r="N1051" s="6" t="str">
        <f aca="false">IF(D1051="","",B1051&amp;"/"&amp;C1051&amp;"/"&amp;D1051&amp;"/"&amp;G1051&amp;"/"&amp;H1051&amp;"/"&amp;TEXT(A1051,"0"))</f>
        <v>TR-2607-076/Transfert sortant/DT125//20/46205</v>
      </c>
    </row>
    <row r="1052" customFormat="false" ht="15" hidden="false" customHeight="false" outlineLevel="0" collapsed="false">
      <c r="A1052" s="37" t="n">
        <v>46205</v>
      </c>
      <c r="B1052" s="38" t="s">
        <v>1170</v>
      </c>
      <c r="C1052" s="38" t="s">
        <v>110</v>
      </c>
      <c r="D1052" s="38" t="s">
        <v>92</v>
      </c>
      <c r="E1052" s="39" t="str">
        <f aca="false">IF(D1052="","",IFERROR(INDEX(Articles!$B$5:$B$304,MATCH(D1052,Articles!$A$5:$A$304,0)),"Référence inconnue"))</f>
        <v>Disque à tronçonner Ø125 mm</v>
      </c>
      <c r="F1052" s="38" t="s">
        <v>111</v>
      </c>
      <c r="G1052" s="38"/>
      <c r="H1052" s="38" t="n">
        <v>20</v>
      </c>
      <c r="I1052" s="40" t="n">
        <f aca="false">IF(C1052="","",IFERROR(INDEX(Listes!$B$3:$B$20,MATCH(C1052,Listes!$A$3:$A$20,0)),""))</f>
        <v>1</v>
      </c>
      <c r="J1052" s="40" t="n">
        <f aca="false">IF(OR(H1052="",I1052=""),0,H1052*I1052)</f>
        <v>20</v>
      </c>
      <c r="K1052" s="38" t="s">
        <v>93</v>
      </c>
      <c r="L1052" s="38" t="s">
        <v>108</v>
      </c>
      <c r="M1052" s="41" t="str">
        <f aca="false">IF(D1052="","",IF(E1052="Référence inconnue","Référence inconnue",IF(I1052="","Type inconnu",IF(AND(IFERROR(INDEX(Articles!$I$5:$I$304,MATCH(D1052,Articles!$A$5:$A$304,0)),"Aucun")&lt;&gt;"Aucun",G1052=""),"Lot manquant",IF(COUNTIF($N$2:$N$5000,N1052)&gt;1,"Doublon ?","")))))</f>
        <v/>
      </c>
      <c r="N1052" s="6" t="str">
        <f aca="false">IF(D1052="","",B1052&amp;"/"&amp;C1052&amp;"/"&amp;D1052&amp;"/"&amp;G1052&amp;"/"&amp;H1052&amp;"/"&amp;TEXT(A1052,"0"))</f>
        <v>TR-2607-076/Transfert entrant/DT125//20/46205</v>
      </c>
    </row>
    <row r="1053" customFormat="false" ht="15" hidden="false" customHeight="false" outlineLevel="0" collapsed="false">
      <c r="A1053" s="37" t="n">
        <v>46205</v>
      </c>
      <c r="B1053" s="38" t="s">
        <v>1171</v>
      </c>
      <c r="C1053" s="38" t="s">
        <v>113</v>
      </c>
      <c r="D1053" s="38" t="s">
        <v>92</v>
      </c>
      <c r="E1053" s="39" t="str">
        <f aca="false">IF(D1053="","",IFERROR(INDEX(Articles!$B$5:$B$304,MATCH(D1053,Articles!$A$5:$A$304,0)),"Référence inconnue"))</f>
        <v>Disque à tronçonner Ø125 mm</v>
      </c>
      <c r="F1053" s="38" t="s">
        <v>111</v>
      </c>
      <c r="G1053" s="38"/>
      <c r="H1053" s="38" t="n">
        <v>3</v>
      </c>
      <c r="I1053" s="40" t="n">
        <f aca="false">IF(C1053="","",IFERROR(INDEX(Listes!$B$3:$B$20,MATCH(C1053,Listes!$A$3:$A$20,0)),""))</f>
        <v>-1</v>
      </c>
      <c r="J1053" s="40" t="n">
        <f aca="false">IF(OR(H1053="",I1053=""),0,H1053*I1053)</f>
        <v>-3</v>
      </c>
      <c r="K1053" s="38" t="s">
        <v>111</v>
      </c>
      <c r="L1053" s="38" t="s">
        <v>114</v>
      </c>
      <c r="M1053" s="41" t="str">
        <f aca="false">IF(D1053="","",IF(E1053="Référence inconnue","Référence inconnue",IF(I1053="","Type inconnu",IF(AND(IFERROR(INDEX(Articles!$I$5:$I$304,MATCH(D1053,Articles!$A$5:$A$304,0)),"Aucun")&lt;&gt;"Aucun",G1053=""),"Lot manquant",IF(COUNTIF($N$2:$N$5000,N1053)&gt;1,"Doublon ?","")))))</f>
        <v/>
      </c>
      <c r="N1053" s="6" t="str">
        <f aca="false">IF(D1053="","",B1053&amp;"/"&amp;C1053&amp;"/"&amp;D1053&amp;"/"&amp;G1053&amp;"/"&amp;H1053&amp;"/"&amp;TEXT(A1053,"0"))</f>
        <v>BS-2607-1801/Sortie/DT125//3/46205</v>
      </c>
    </row>
    <row r="1054" customFormat="false" ht="15" hidden="false" customHeight="false" outlineLevel="0" collapsed="false">
      <c r="A1054" s="37" t="n">
        <v>46205</v>
      </c>
      <c r="B1054" s="38" t="s">
        <v>1172</v>
      </c>
      <c r="C1054" s="38" t="s">
        <v>113</v>
      </c>
      <c r="D1054" s="38" t="s">
        <v>92</v>
      </c>
      <c r="E1054" s="39" t="str">
        <f aca="false">IF(D1054="","",IFERROR(INDEX(Articles!$B$5:$B$304,MATCH(D1054,Articles!$A$5:$A$304,0)),"Référence inconnue"))</f>
        <v>Disque à tronçonner Ø125 mm</v>
      </c>
      <c r="F1054" s="38" t="s">
        <v>111</v>
      </c>
      <c r="G1054" s="38"/>
      <c r="H1054" s="38" t="n">
        <v>6</v>
      </c>
      <c r="I1054" s="40" t="n">
        <f aca="false">IF(C1054="","",IFERROR(INDEX(Listes!$B$3:$B$20,MATCH(C1054,Listes!$A$3:$A$20,0)),""))</f>
        <v>-1</v>
      </c>
      <c r="J1054" s="40" t="n">
        <f aca="false">IF(OR(H1054="",I1054=""),0,H1054*I1054)</f>
        <v>-6</v>
      </c>
      <c r="K1054" s="38" t="s">
        <v>111</v>
      </c>
      <c r="L1054" s="38" t="s">
        <v>114</v>
      </c>
      <c r="M1054" s="41" t="str">
        <f aca="false">IF(D1054="","",IF(E1054="Référence inconnue","Référence inconnue",IF(I1054="","Type inconnu",IF(AND(IFERROR(INDEX(Articles!$I$5:$I$304,MATCH(D1054,Articles!$A$5:$A$304,0)),"Aucun")&lt;&gt;"Aucun",G1054=""),"Lot manquant",IF(COUNTIF($N$2:$N$5000,N1054)&gt;1,"Doublon ?","")))))</f>
        <v/>
      </c>
      <c r="N1054" s="6" t="str">
        <f aca="false">IF(D1054="","",B1054&amp;"/"&amp;C1054&amp;"/"&amp;D1054&amp;"/"&amp;G1054&amp;"/"&amp;H1054&amp;"/"&amp;TEXT(A1054,"0"))</f>
        <v>BS-2607-1802/Sortie/DT125//6/46205</v>
      </c>
    </row>
    <row r="1055" customFormat="false" ht="15" hidden="false" customHeight="false" outlineLevel="0" collapsed="false">
      <c r="A1055" s="37" t="n">
        <v>46205</v>
      </c>
      <c r="B1055" s="38" t="s">
        <v>1173</v>
      </c>
      <c r="C1055" s="38" t="s">
        <v>113</v>
      </c>
      <c r="D1055" s="38" t="s">
        <v>95</v>
      </c>
      <c r="E1055" s="39" t="str">
        <f aca="false">IF(D1055="","",IFERROR(INDEX(Articles!$B$5:$B$304,MATCH(D1055,Articles!$A$5:$A$304,0)),"Référence inconnue"))</f>
        <v>Gants de manutention taille 9</v>
      </c>
      <c r="F1055" s="38" t="s">
        <v>93</v>
      </c>
      <c r="G1055" s="38"/>
      <c r="H1055" s="38" t="n">
        <v>7</v>
      </c>
      <c r="I1055" s="40" t="n">
        <f aca="false">IF(C1055="","",IFERROR(INDEX(Listes!$B$3:$B$20,MATCH(C1055,Listes!$A$3:$A$20,0)),""))</f>
        <v>-1</v>
      </c>
      <c r="J1055" s="40" t="n">
        <f aca="false">IF(OR(H1055="",I1055=""),0,H1055*I1055)</f>
        <v>-7</v>
      </c>
      <c r="K1055" s="38" t="s">
        <v>93</v>
      </c>
      <c r="L1055" s="38" t="s">
        <v>124</v>
      </c>
      <c r="M1055" s="41" t="str">
        <f aca="false">IF(D1055="","",IF(E1055="Référence inconnue","Référence inconnue",IF(I1055="","Type inconnu",IF(AND(IFERROR(INDEX(Articles!$I$5:$I$304,MATCH(D1055,Articles!$A$5:$A$304,0)),"Aucun")&lt;&gt;"Aucun",G1055=""),"Lot manquant",IF(COUNTIF($N$2:$N$5000,N1055)&gt;1,"Doublon ?","")))))</f>
        <v/>
      </c>
      <c r="N1055" s="6" t="str">
        <f aca="false">IF(D1055="","",B1055&amp;"/"&amp;C1055&amp;"/"&amp;D1055&amp;"/"&amp;G1055&amp;"/"&amp;H1055&amp;"/"&amp;TEXT(A1055,"0"))</f>
        <v>BS-2607-1803/Sortie/GA09//7/46205</v>
      </c>
    </row>
    <row r="1056" customFormat="false" ht="15" hidden="false" customHeight="false" outlineLevel="0" collapsed="false">
      <c r="A1056" s="37" t="n">
        <v>46205</v>
      </c>
      <c r="B1056" s="38" t="s">
        <v>1174</v>
      </c>
      <c r="C1056" s="38" t="s">
        <v>113</v>
      </c>
      <c r="D1056" s="38" t="s">
        <v>98</v>
      </c>
      <c r="E1056" s="39" t="str">
        <f aca="false">IF(D1056="","",IFERROR(INDEX(Articles!$B$5:$B$304,MATCH(D1056,Articles!$A$5:$A$304,0)),"Référence inconnue"))</f>
        <v>Roulement 6204-2RS</v>
      </c>
      <c r="F1056" s="38" t="s">
        <v>93</v>
      </c>
      <c r="G1056" s="38"/>
      <c r="H1056" s="38" t="n">
        <v>4</v>
      </c>
      <c r="I1056" s="40" t="n">
        <f aca="false">IF(C1056="","",IFERROR(INDEX(Listes!$B$3:$B$20,MATCH(C1056,Listes!$A$3:$A$20,0)),""))</f>
        <v>-1</v>
      </c>
      <c r="J1056" s="40" t="n">
        <f aca="false">IF(OR(H1056="",I1056=""),0,H1056*I1056)</f>
        <v>-4</v>
      </c>
      <c r="K1056" s="38" t="s">
        <v>93</v>
      </c>
      <c r="L1056" s="38" t="s">
        <v>124</v>
      </c>
      <c r="M1056" s="41" t="str">
        <f aca="false">IF(D1056="","",IF(E1056="Référence inconnue","Référence inconnue",IF(I1056="","Type inconnu",IF(AND(IFERROR(INDEX(Articles!$I$5:$I$304,MATCH(D1056,Articles!$A$5:$A$304,0)),"Aucun")&lt;&gt;"Aucun",G1056=""),"Lot manquant",IF(COUNTIF($N$2:$N$5000,N1056)&gt;1,"Doublon ?","")))))</f>
        <v/>
      </c>
      <c r="N1056" s="6" t="str">
        <f aca="false">IF(D1056="","",B1056&amp;"/"&amp;C1056&amp;"/"&amp;D1056&amp;"/"&amp;G1056&amp;"/"&amp;H1056&amp;"/"&amp;TEXT(A1056,"0"))</f>
        <v>BS-2607-1804/Sortie/RL6204//4/46205</v>
      </c>
    </row>
    <row r="1057" customFormat="false" ht="15" hidden="false" customHeight="false" outlineLevel="0" collapsed="false">
      <c r="A1057" s="37" t="n">
        <v>46206</v>
      </c>
      <c r="B1057" s="38" t="s">
        <v>1175</v>
      </c>
      <c r="C1057" s="38" t="s">
        <v>113</v>
      </c>
      <c r="D1057" s="38" t="s">
        <v>95</v>
      </c>
      <c r="E1057" s="39" t="str">
        <f aca="false">IF(D1057="","",IFERROR(INDEX(Articles!$B$5:$B$304,MATCH(D1057,Articles!$A$5:$A$304,0)),"Référence inconnue"))</f>
        <v>Gants de manutention taille 9</v>
      </c>
      <c r="F1057" s="38" t="s">
        <v>93</v>
      </c>
      <c r="G1057" s="38"/>
      <c r="H1057" s="38" t="n">
        <v>5</v>
      </c>
      <c r="I1057" s="40" t="n">
        <f aca="false">IF(C1057="","",IFERROR(INDEX(Listes!$B$3:$B$20,MATCH(C1057,Listes!$A$3:$A$20,0)),""))</f>
        <v>-1</v>
      </c>
      <c r="J1057" s="40" t="n">
        <f aca="false">IF(OR(H1057="",I1057=""),0,H1057*I1057)</f>
        <v>-5</v>
      </c>
      <c r="K1057" s="38" t="s">
        <v>93</v>
      </c>
      <c r="L1057" s="38" t="s">
        <v>114</v>
      </c>
      <c r="M1057" s="41" t="str">
        <f aca="false">IF(D1057="","",IF(E1057="Référence inconnue","Référence inconnue",IF(I1057="","Type inconnu",IF(AND(IFERROR(INDEX(Articles!$I$5:$I$304,MATCH(D1057,Articles!$A$5:$A$304,0)),"Aucun")&lt;&gt;"Aucun",G1057=""),"Lot manquant",IF(COUNTIF($N$2:$N$5000,N1057)&gt;1,"Doublon ?","")))))</f>
        <v/>
      </c>
      <c r="N1057" s="6" t="str">
        <f aca="false">IF(D1057="","",B1057&amp;"/"&amp;C1057&amp;"/"&amp;D1057&amp;"/"&amp;G1057&amp;"/"&amp;H1057&amp;"/"&amp;TEXT(A1057,"0"))</f>
        <v>BS-2607-1805/Sortie/GA09//5/46206</v>
      </c>
    </row>
    <row r="1058" customFormat="false" ht="15" hidden="false" customHeight="false" outlineLevel="0" collapsed="false">
      <c r="A1058" s="37" t="n">
        <v>46206</v>
      </c>
      <c r="B1058" s="38" t="s">
        <v>1176</v>
      </c>
      <c r="C1058" s="38" t="s">
        <v>113</v>
      </c>
      <c r="D1058" s="38" t="s">
        <v>96</v>
      </c>
      <c r="E1058" s="39" t="str">
        <f aca="false">IF(D1058="","",IFERROR(INDEX(Articles!$B$5:$B$304,MATCH(D1058,Articles!$A$5:$A$304,0)),"Référence inconnue"))</f>
        <v>Film étirable 500 mm</v>
      </c>
      <c r="F1058" s="38" t="s">
        <v>93</v>
      </c>
      <c r="G1058" s="38"/>
      <c r="H1058" s="38" t="n">
        <v>1</v>
      </c>
      <c r="I1058" s="40" t="n">
        <f aca="false">IF(C1058="","",IFERROR(INDEX(Listes!$B$3:$B$20,MATCH(C1058,Listes!$A$3:$A$20,0)),""))</f>
        <v>-1</v>
      </c>
      <c r="J1058" s="40" t="n">
        <f aca="false">IF(OR(H1058="",I1058=""),0,H1058*I1058)</f>
        <v>-1</v>
      </c>
      <c r="K1058" s="38" t="s">
        <v>93</v>
      </c>
      <c r="L1058" s="38" t="s">
        <v>121</v>
      </c>
      <c r="M1058" s="41" t="str">
        <f aca="false">IF(D1058="","",IF(E1058="Référence inconnue","Référence inconnue",IF(I1058="","Type inconnu",IF(AND(IFERROR(INDEX(Articles!$I$5:$I$304,MATCH(D1058,Articles!$A$5:$A$304,0)),"Aucun")&lt;&gt;"Aucun",G1058=""),"Lot manquant",IF(COUNTIF($N$2:$N$5000,N1058)&gt;1,"Doublon ?","")))))</f>
        <v/>
      </c>
      <c r="N1058" s="6" t="str">
        <f aca="false">IF(D1058="","",B1058&amp;"/"&amp;C1058&amp;"/"&amp;D1058&amp;"/"&amp;G1058&amp;"/"&amp;H1058&amp;"/"&amp;TEXT(A1058,"0"))</f>
        <v>BS-2607-1806/Sortie/FS500//1/46206</v>
      </c>
    </row>
    <row r="1059" customFormat="false" ht="15" hidden="false" customHeight="false" outlineLevel="0" collapsed="false">
      <c r="A1059" s="37" t="n">
        <v>46209</v>
      </c>
      <c r="B1059" s="38" t="s">
        <v>1177</v>
      </c>
      <c r="C1059" s="38" t="s">
        <v>113</v>
      </c>
      <c r="D1059" s="38" t="s">
        <v>92</v>
      </c>
      <c r="E1059" s="39" t="str">
        <f aca="false">IF(D1059="","",IFERROR(INDEX(Articles!$B$5:$B$304,MATCH(D1059,Articles!$A$5:$A$304,0)),"Référence inconnue"))</f>
        <v>Disque à tronçonner Ø125 mm</v>
      </c>
      <c r="F1059" s="38" t="s">
        <v>111</v>
      </c>
      <c r="G1059" s="38"/>
      <c r="H1059" s="38" t="n">
        <v>5</v>
      </c>
      <c r="I1059" s="40" t="n">
        <f aca="false">IF(C1059="","",IFERROR(INDEX(Listes!$B$3:$B$20,MATCH(C1059,Listes!$A$3:$A$20,0)),""))</f>
        <v>-1</v>
      </c>
      <c r="J1059" s="40" t="n">
        <f aca="false">IF(OR(H1059="",I1059=""),0,H1059*I1059)</f>
        <v>-5</v>
      </c>
      <c r="K1059" s="38" t="s">
        <v>111</v>
      </c>
      <c r="L1059" s="38" t="s">
        <v>114</v>
      </c>
      <c r="M1059" s="41" t="str">
        <f aca="false">IF(D1059="","",IF(E1059="Référence inconnue","Référence inconnue",IF(I1059="","Type inconnu",IF(AND(IFERROR(INDEX(Articles!$I$5:$I$304,MATCH(D1059,Articles!$A$5:$A$304,0)),"Aucun")&lt;&gt;"Aucun",G1059=""),"Lot manquant",IF(COUNTIF($N$2:$N$5000,N1059)&gt;1,"Doublon ?","")))))</f>
        <v/>
      </c>
      <c r="N1059" s="6" t="str">
        <f aca="false">IF(D1059="","",B1059&amp;"/"&amp;C1059&amp;"/"&amp;D1059&amp;"/"&amp;G1059&amp;"/"&amp;H1059&amp;"/"&amp;TEXT(A1059,"0"))</f>
        <v>BS-2607-1807/Sortie/DT125//5/46209</v>
      </c>
    </row>
    <row r="1060" customFormat="false" ht="15" hidden="false" customHeight="false" outlineLevel="0" collapsed="false">
      <c r="A1060" s="37" t="n">
        <v>46209</v>
      </c>
      <c r="B1060" s="38" t="s">
        <v>1178</v>
      </c>
      <c r="C1060" s="38" t="s">
        <v>113</v>
      </c>
      <c r="D1060" s="38" t="s">
        <v>92</v>
      </c>
      <c r="E1060" s="39" t="str">
        <f aca="false">IF(D1060="","",IFERROR(INDEX(Articles!$B$5:$B$304,MATCH(D1060,Articles!$A$5:$A$304,0)),"Référence inconnue"))</f>
        <v>Disque à tronçonner Ø125 mm</v>
      </c>
      <c r="F1060" s="38" t="s">
        <v>111</v>
      </c>
      <c r="G1060" s="38"/>
      <c r="H1060" s="38" t="n">
        <v>4</v>
      </c>
      <c r="I1060" s="40" t="n">
        <f aca="false">IF(C1060="","",IFERROR(INDEX(Listes!$B$3:$B$20,MATCH(C1060,Listes!$A$3:$A$20,0)),""))</f>
        <v>-1</v>
      </c>
      <c r="J1060" s="40" t="n">
        <f aca="false">IF(OR(H1060="",I1060=""),0,H1060*I1060)</f>
        <v>-4</v>
      </c>
      <c r="K1060" s="38" t="s">
        <v>111</v>
      </c>
      <c r="L1060" s="38" t="s">
        <v>114</v>
      </c>
      <c r="M1060" s="41" t="str">
        <f aca="false">IF(D1060="","",IF(E1060="Référence inconnue","Référence inconnue",IF(I1060="","Type inconnu",IF(AND(IFERROR(INDEX(Articles!$I$5:$I$304,MATCH(D1060,Articles!$A$5:$A$304,0)),"Aucun")&lt;&gt;"Aucun",G1060=""),"Lot manquant",IF(COUNTIF($N$2:$N$5000,N1060)&gt;1,"Doublon ?","")))))</f>
        <v/>
      </c>
      <c r="N1060" s="6" t="str">
        <f aca="false">IF(D1060="","",B1060&amp;"/"&amp;C1060&amp;"/"&amp;D1060&amp;"/"&amp;G1060&amp;"/"&amp;H1060&amp;"/"&amp;TEXT(A1060,"0"))</f>
        <v>BS-2607-1808/Sortie/DT125//4/46209</v>
      </c>
    </row>
    <row r="1061" customFormat="false" ht="15" hidden="false" customHeight="false" outlineLevel="0" collapsed="false">
      <c r="A1061" s="37" t="n">
        <v>46209</v>
      </c>
      <c r="B1061" s="38" t="s">
        <v>1179</v>
      </c>
      <c r="C1061" s="38" t="s">
        <v>113</v>
      </c>
      <c r="D1061" s="38" t="s">
        <v>92</v>
      </c>
      <c r="E1061" s="39" t="str">
        <f aca="false">IF(D1061="","",IFERROR(INDEX(Articles!$B$5:$B$304,MATCH(D1061,Articles!$A$5:$A$304,0)),"Référence inconnue"))</f>
        <v>Disque à tronçonner Ø125 mm</v>
      </c>
      <c r="F1061" s="38" t="s">
        <v>111</v>
      </c>
      <c r="G1061" s="38"/>
      <c r="H1061" s="38" t="n">
        <v>4</v>
      </c>
      <c r="I1061" s="40" t="n">
        <f aca="false">IF(C1061="","",IFERROR(INDEX(Listes!$B$3:$B$20,MATCH(C1061,Listes!$A$3:$A$20,0)),""))</f>
        <v>-1</v>
      </c>
      <c r="J1061" s="40" t="n">
        <f aca="false">IF(OR(H1061="",I1061=""),0,H1061*I1061)</f>
        <v>-4</v>
      </c>
      <c r="K1061" s="38" t="s">
        <v>111</v>
      </c>
      <c r="L1061" s="38" t="s">
        <v>114</v>
      </c>
      <c r="M1061" s="41" t="str">
        <f aca="false">IF(D1061="","",IF(E1061="Référence inconnue","Référence inconnue",IF(I1061="","Type inconnu",IF(AND(IFERROR(INDEX(Articles!$I$5:$I$304,MATCH(D1061,Articles!$A$5:$A$304,0)),"Aucun")&lt;&gt;"Aucun",G1061=""),"Lot manquant",IF(COUNTIF($N$2:$N$5000,N1061)&gt;1,"Doublon ?","")))))</f>
        <v/>
      </c>
      <c r="N1061" s="6" t="str">
        <f aca="false">IF(D1061="","",B1061&amp;"/"&amp;C1061&amp;"/"&amp;D1061&amp;"/"&amp;G1061&amp;"/"&amp;H1061&amp;"/"&amp;TEXT(A1061,"0"))</f>
        <v>BS-2607-1809/Sortie/DT125//4/46209</v>
      </c>
    </row>
    <row r="1062" customFormat="false" ht="15" hidden="false" customHeight="false" outlineLevel="0" collapsed="false">
      <c r="A1062" s="37" t="n">
        <v>46209</v>
      </c>
      <c r="B1062" s="38" t="s">
        <v>1180</v>
      </c>
      <c r="C1062" s="38" t="s">
        <v>113</v>
      </c>
      <c r="D1062" s="38" t="s">
        <v>95</v>
      </c>
      <c r="E1062" s="39" t="str">
        <f aca="false">IF(D1062="","",IFERROR(INDEX(Articles!$B$5:$B$304,MATCH(D1062,Articles!$A$5:$A$304,0)),"Référence inconnue"))</f>
        <v>Gants de manutention taille 9</v>
      </c>
      <c r="F1062" s="38" t="s">
        <v>93</v>
      </c>
      <c r="G1062" s="38"/>
      <c r="H1062" s="38" t="n">
        <v>6</v>
      </c>
      <c r="I1062" s="40" t="n">
        <f aca="false">IF(C1062="","",IFERROR(INDEX(Listes!$B$3:$B$20,MATCH(C1062,Listes!$A$3:$A$20,0)),""))</f>
        <v>-1</v>
      </c>
      <c r="J1062" s="40" t="n">
        <f aca="false">IF(OR(H1062="",I1062=""),0,H1062*I1062)</f>
        <v>-6</v>
      </c>
      <c r="K1062" s="38" t="s">
        <v>93</v>
      </c>
      <c r="L1062" s="38" t="s">
        <v>114</v>
      </c>
      <c r="M1062" s="41" t="str">
        <f aca="false">IF(D1062="","",IF(E1062="Référence inconnue","Référence inconnue",IF(I1062="","Type inconnu",IF(AND(IFERROR(INDEX(Articles!$I$5:$I$304,MATCH(D1062,Articles!$A$5:$A$304,0)),"Aucun")&lt;&gt;"Aucun",G1062=""),"Lot manquant",IF(COUNTIF($N$2:$N$5000,N1062)&gt;1,"Doublon ?","")))))</f>
        <v/>
      </c>
      <c r="N1062" s="6" t="str">
        <f aca="false">IF(D1062="","",B1062&amp;"/"&amp;C1062&amp;"/"&amp;D1062&amp;"/"&amp;G1062&amp;"/"&amp;H1062&amp;"/"&amp;TEXT(A1062,"0"))</f>
        <v>BS-2607-1810/Sortie/GA09//6/46209</v>
      </c>
    </row>
    <row r="1063" customFormat="false" ht="15" hidden="false" customHeight="false" outlineLevel="0" collapsed="false">
      <c r="A1063" s="37" t="n">
        <v>46209</v>
      </c>
      <c r="B1063" s="38" t="s">
        <v>1181</v>
      </c>
      <c r="C1063" s="38" t="s">
        <v>113</v>
      </c>
      <c r="D1063" s="38" t="s">
        <v>96</v>
      </c>
      <c r="E1063" s="39" t="str">
        <f aca="false">IF(D1063="","",IFERROR(INDEX(Articles!$B$5:$B$304,MATCH(D1063,Articles!$A$5:$A$304,0)),"Référence inconnue"))</f>
        <v>Film étirable 500 mm</v>
      </c>
      <c r="F1063" s="38" t="s">
        <v>93</v>
      </c>
      <c r="G1063" s="38"/>
      <c r="H1063" s="38" t="n">
        <v>3</v>
      </c>
      <c r="I1063" s="40" t="n">
        <f aca="false">IF(C1063="","",IFERROR(INDEX(Listes!$B$3:$B$20,MATCH(C1063,Listes!$A$3:$A$20,0)),""))</f>
        <v>-1</v>
      </c>
      <c r="J1063" s="40" t="n">
        <f aca="false">IF(OR(H1063="",I1063=""),0,H1063*I1063)</f>
        <v>-3</v>
      </c>
      <c r="K1063" s="38" t="s">
        <v>93</v>
      </c>
      <c r="L1063" s="38" t="s">
        <v>121</v>
      </c>
      <c r="M1063" s="41" t="str">
        <f aca="false">IF(D1063="","",IF(E1063="Référence inconnue","Référence inconnue",IF(I1063="","Type inconnu",IF(AND(IFERROR(INDEX(Articles!$I$5:$I$304,MATCH(D1063,Articles!$A$5:$A$304,0)),"Aucun")&lt;&gt;"Aucun",G1063=""),"Lot manquant",IF(COUNTIF($N$2:$N$5000,N1063)&gt;1,"Doublon ?","")))))</f>
        <v/>
      </c>
      <c r="N1063" s="6" t="str">
        <f aca="false">IF(D1063="","",B1063&amp;"/"&amp;C1063&amp;"/"&amp;D1063&amp;"/"&amp;G1063&amp;"/"&amp;H1063&amp;"/"&amp;TEXT(A1063,"0"))</f>
        <v>BS-2607-1811/Sortie/FS500//3/46209</v>
      </c>
    </row>
    <row r="1064" customFormat="false" ht="15" hidden="false" customHeight="false" outlineLevel="0" collapsed="false">
      <c r="A1064" s="37" t="n">
        <v>46209</v>
      </c>
      <c r="B1064" s="38" t="s">
        <v>1182</v>
      </c>
      <c r="C1064" s="38" t="s">
        <v>113</v>
      </c>
      <c r="D1064" s="38" t="s">
        <v>97</v>
      </c>
      <c r="E1064" s="39" t="str">
        <f aca="false">IF(D1064="","",IFERROR(INDEX(Articles!$B$5:$B$304,MATCH(D1064,Articles!$A$5:$A$304,0)),"Référence inconnue"))</f>
        <v>Vis H M8x30 (boîte de 100)</v>
      </c>
      <c r="F1064" s="38" t="s">
        <v>93</v>
      </c>
      <c r="G1064" s="38"/>
      <c r="H1064" s="38" t="n">
        <v>2</v>
      </c>
      <c r="I1064" s="40" t="n">
        <f aca="false">IF(C1064="","",IFERROR(INDEX(Listes!$B$3:$B$20,MATCH(C1064,Listes!$A$3:$A$20,0)),""))</f>
        <v>-1</v>
      </c>
      <c r="J1064" s="40" t="n">
        <f aca="false">IF(OR(H1064="",I1064=""),0,H1064*I1064)</f>
        <v>-2</v>
      </c>
      <c r="K1064" s="38" t="s">
        <v>93</v>
      </c>
      <c r="L1064" s="38" t="s">
        <v>114</v>
      </c>
      <c r="M1064" s="41" t="str">
        <f aca="false">IF(D1064="","",IF(E1064="Référence inconnue","Référence inconnue",IF(I1064="","Type inconnu",IF(AND(IFERROR(INDEX(Articles!$I$5:$I$304,MATCH(D1064,Articles!$A$5:$A$304,0)),"Aucun")&lt;&gt;"Aucun",G1064=""),"Lot manquant",IF(COUNTIF($N$2:$N$5000,N1064)&gt;1,"Doublon ?","")))))</f>
        <v/>
      </c>
      <c r="N1064" s="6" t="str">
        <f aca="false">IF(D1064="","",B1064&amp;"/"&amp;C1064&amp;"/"&amp;D1064&amp;"/"&amp;G1064&amp;"/"&amp;H1064&amp;"/"&amp;TEXT(A1064,"0"))</f>
        <v>BS-2607-1812/Sortie/BO830//2/46209</v>
      </c>
    </row>
    <row r="1065" customFormat="false" ht="15" hidden="false" customHeight="false" outlineLevel="0" collapsed="false">
      <c r="A1065" s="37" t="n">
        <v>46210</v>
      </c>
      <c r="B1065" s="38" t="s">
        <v>1183</v>
      </c>
      <c r="C1065" s="38" t="s">
        <v>107</v>
      </c>
      <c r="D1065" s="38" t="s">
        <v>92</v>
      </c>
      <c r="E1065" s="39" t="str">
        <f aca="false">IF(D1065="","",IFERROR(INDEX(Articles!$B$5:$B$304,MATCH(D1065,Articles!$A$5:$A$304,0)),"Référence inconnue"))</f>
        <v>Disque à tronçonner Ø125 mm</v>
      </c>
      <c r="F1065" s="38" t="s">
        <v>93</v>
      </c>
      <c r="G1065" s="38"/>
      <c r="H1065" s="38" t="n">
        <v>20</v>
      </c>
      <c r="I1065" s="40" t="n">
        <f aca="false">IF(C1065="","",IFERROR(INDEX(Listes!$B$3:$B$20,MATCH(C1065,Listes!$A$3:$A$20,0)),""))</f>
        <v>-1</v>
      </c>
      <c r="J1065" s="40" t="n">
        <f aca="false">IF(OR(H1065="",I1065=""),0,H1065*I1065)</f>
        <v>-20</v>
      </c>
      <c r="K1065" s="38" t="s">
        <v>93</v>
      </c>
      <c r="L1065" s="38" t="s">
        <v>108</v>
      </c>
      <c r="M1065" s="41" t="str">
        <f aca="false">IF(D1065="","",IF(E1065="Référence inconnue","Référence inconnue",IF(I1065="","Type inconnu",IF(AND(IFERROR(INDEX(Articles!$I$5:$I$304,MATCH(D1065,Articles!$A$5:$A$304,0)),"Aucun")&lt;&gt;"Aucun",G1065=""),"Lot manquant",IF(COUNTIF($N$2:$N$5000,N1065)&gt;1,"Doublon ?","")))))</f>
        <v/>
      </c>
      <c r="N1065" s="6" t="str">
        <f aca="false">IF(D1065="","",B1065&amp;"/"&amp;C1065&amp;"/"&amp;D1065&amp;"/"&amp;G1065&amp;"/"&amp;H1065&amp;"/"&amp;TEXT(A1065,"0"))</f>
        <v>TR-2607-077/Transfert sortant/DT125//20/46210</v>
      </c>
    </row>
    <row r="1066" customFormat="false" ht="15" hidden="false" customHeight="false" outlineLevel="0" collapsed="false">
      <c r="A1066" s="37" t="n">
        <v>46210</v>
      </c>
      <c r="B1066" s="38" t="s">
        <v>1183</v>
      </c>
      <c r="C1066" s="38" t="s">
        <v>110</v>
      </c>
      <c r="D1066" s="38" t="s">
        <v>92</v>
      </c>
      <c r="E1066" s="39" t="str">
        <f aca="false">IF(D1066="","",IFERROR(INDEX(Articles!$B$5:$B$304,MATCH(D1066,Articles!$A$5:$A$304,0)),"Référence inconnue"))</f>
        <v>Disque à tronçonner Ø125 mm</v>
      </c>
      <c r="F1066" s="38" t="s">
        <v>111</v>
      </c>
      <c r="G1066" s="38"/>
      <c r="H1066" s="38" t="n">
        <v>20</v>
      </c>
      <c r="I1066" s="40" t="n">
        <f aca="false">IF(C1066="","",IFERROR(INDEX(Listes!$B$3:$B$20,MATCH(C1066,Listes!$A$3:$A$20,0)),""))</f>
        <v>1</v>
      </c>
      <c r="J1066" s="40" t="n">
        <f aca="false">IF(OR(H1066="",I1066=""),0,H1066*I1066)</f>
        <v>20</v>
      </c>
      <c r="K1066" s="38" t="s">
        <v>93</v>
      </c>
      <c r="L1066" s="38" t="s">
        <v>108</v>
      </c>
      <c r="M1066" s="41" t="str">
        <f aca="false">IF(D1066="","",IF(E1066="Référence inconnue","Référence inconnue",IF(I1066="","Type inconnu",IF(AND(IFERROR(INDEX(Articles!$I$5:$I$304,MATCH(D1066,Articles!$A$5:$A$304,0)),"Aucun")&lt;&gt;"Aucun",G1066=""),"Lot manquant",IF(COUNTIF($N$2:$N$5000,N1066)&gt;1,"Doublon ?","")))))</f>
        <v/>
      </c>
      <c r="N1066" s="6" t="str">
        <f aca="false">IF(D1066="","",B1066&amp;"/"&amp;C1066&amp;"/"&amp;D1066&amp;"/"&amp;G1066&amp;"/"&amp;H1066&amp;"/"&amp;TEXT(A1066,"0"))</f>
        <v>TR-2607-077/Transfert entrant/DT125//20/46210</v>
      </c>
    </row>
    <row r="1067" customFormat="false" ht="15" hidden="false" customHeight="false" outlineLevel="0" collapsed="false">
      <c r="A1067" s="37" t="n">
        <v>46210</v>
      </c>
      <c r="B1067" s="38" t="s">
        <v>1184</v>
      </c>
      <c r="C1067" s="38" t="s">
        <v>113</v>
      </c>
      <c r="D1067" s="38" t="s">
        <v>92</v>
      </c>
      <c r="E1067" s="39" t="str">
        <f aca="false">IF(D1067="","",IFERROR(INDEX(Articles!$B$5:$B$304,MATCH(D1067,Articles!$A$5:$A$304,0)),"Référence inconnue"))</f>
        <v>Disque à tronçonner Ø125 mm</v>
      </c>
      <c r="F1067" s="38" t="s">
        <v>111</v>
      </c>
      <c r="G1067" s="38"/>
      <c r="H1067" s="38" t="n">
        <v>2</v>
      </c>
      <c r="I1067" s="40" t="n">
        <f aca="false">IF(C1067="","",IFERROR(INDEX(Listes!$B$3:$B$20,MATCH(C1067,Listes!$A$3:$A$20,0)),""))</f>
        <v>-1</v>
      </c>
      <c r="J1067" s="40" t="n">
        <f aca="false">IF(OR(H1067="",I1067=""),0,H1067*I1067)</f>
        <v>-2</v>
      </c>
      <c r="K1067" s="38" t="s">
        <v>111</v>
      </c>
      <c r="L1067" s="38" t="s">
        <v>114</v>
      </c>
      <c r="M1067" s="41" t="str">
        <f aca="false">IF(D1067="","",IF(E1067="Référence inconnue","Référence inconnue",IF(I1067="","Type inconnu",IF(AND(IFERROR(INDEX(Articles!$I$5:$I$304,MATCH(D1067,Articles!$A$5:$A$304,0)),"Aucun")&lt;&gt;"Aucun",G1067=""),"Lot manquant",IF(COUNTIF($N$2:$N$5000,N1067)&gt;1,"Doublon ?","")))))</f>
        <v/>
      </c>
      <c r="N1067" s="6" t="str">
        <f aca="false">IF(D1067="","",B1067&amp;"/"&amp;C1067&amp;"/"&amp;D1067&amp;"/"&amp;G1067&amp;"/"&amp;H1067&amp;"/"&amp;TEXT(A1067,"0"))</f>
        <v>BS-2607-1813/Sortie/DT125//2/46210</v>
      </c>
    </row>
    <row r="1068" customFormat="false" ht="15" hidden="false" customHeight="false" outlineLevel="0" collapsed="false">
      <c r="A1068" s="37" t="n">
        <v>46210</v>
      </c>
      <c r="B1068" s="38" t="s">
        <v>1185</v>
      </c>
      <c r="C1068" s="38" t="s">
        <v>113</v>
      </c>
      <c r="D1068" s="38" t="s">
        <v>92</v>
      </c>
      <c r="E1068" s="39" t="str">
        <f aca="false">IF(D1068="","",IFERROR(INDEX(Articles!$B$5:$B$304,MATCH(D1068,Articles!$A$5:$A$304,0)),"Référence inconnue"))</f>
        <v>Disque à tronçonner Ø125 mm</v>
      </c>
      <c r="F1068" s="38" t="s">
        <v>111</v>
      </c>
      <c r="G1068" s="38"/>
      <c r="H1068" s="38" t="n">
        <v>3</v>
      </c>
      <c r="I1068" s="40" t="n">
        <f aca="false">IF(C1068="","",IFERROR(INDEX(Listes!$B$3:$B$20,MATCH(C1068,Listes!$A$3:$A$20,0)),""))</f>
        <v>-1</v>
      </c>
      <c r="J1068" s="40" t="n">
        <f aca="false">IF(OR(H1068="",I1068=""),0,H1068*I1068)</f>
        <v>-3</v>
      </c>
      <c r="K1068" s="38" t="s">
        <v>111</v>
      </c>
      <c r="L1068" s="38" t="s">
        <v>114</v>
      </c>
      <c r="M1068" s="41" t="str">
        <f aca="false">IF(D1068="","",IF(E1068="Référence inconnue","Référence inconnue",IF(I1068="","Type inconnu",IF(AND(IFERROR(INDEX(Articles!$I$5:$I$304,MATCH(D1068,Articles!$A$5:$A$304,0)),"Aucun")&lt;&gt;"Aucun",G1068=""),"Lot manquant",IF(COUNTIF($N$2:$N$5000,N1068)&gt;1,"Doublon ?","")))))</f>
        <v/>
      </c>
      <c r="N1068" s="6" t="str">
        <f aca="false">IF(D1068="","",B1068&amp;"/"&amp;C1068&amp;"/"&amp;D1068&amp;"/"&amp;G1068&amp;"/"&amp;H1068&amp;"/"&amp;TEXT(A1068,"0"))</f>
        <v>BS-2607-1814/Sortie/DT125//3/46210</v>
      </c>
    </row>
    <row r="1069" customFormat="false" ht="15" hidden="false" customHeight="false" outlineLevel="0" collapsed="false">
      <c r="A1069" s="37" t="n">
        <v>46210</v>
      </c>
      <c r="B1069" s="38" t="s">
        <v>1186</v>
      </c>
      <c r="C1069" s="38" t="s">
        <v>113</v>
      </c>
      <c r="D1069" s="38" t="s">
        <v>95</v>
      </c>
      <c r="E1069" s="39" t="str">
        <f aca="false">IF(D1069="","",IFERROR(INDEX(Articles!$B$5:$B$304,MATCH(D1069,Articles!$A$5:$A$304,0)),"Référence inconnue"))</f>
        <v>Gants de manutention taille 9</v>
      </c>
      <c r="F1069" s="38" t="s">
        <v>93</v>
      </c>
      <c r="G1069" s="38"/>
      <c r="H1069" s="38" t="n">
        <v>5</v>
      </c>
      <c r="I1069" s="40" t="n">
        <f aca="false">IF(C1069="","",IFERROR(INDEX(Listes!$B$3:$B$20,MATCH(C1069,Listes!$A$3:$A$20,0)),""))</f>
        <v>-1</v>
      </c>
      <c r="J1069" s="40" t="n">
        <f aca="false">IF(OR(H1069="",I1069=""),0,H1069*I1069)</f>
        <v>-5</v>
      </c>
      <c r="K1069" s="38" t="s">
        <v>93</v>
      </c>
      <c r="L1069" s="38" t="s">
        <v>114</v>
      </c>
      <c r="M1069" s="41" t="str">
        <f aca="false">IF(D1069="","",IF(E1069="Référence inconnue","Référence inconnue",IF(I1069="","Type inconnu",IF(AND(IFERROR(INDEX(Articles!$I$5:$I$304,MATCH(D1069,Articles!$A$5:$A$304,0)),"Aucun")&lt;&gt;"Aucun",G1069=""),"Lot manquant",IF(COUNTIF($N$2:$N$5000,N1069)&gt;1,"Doublon ?","")))))</f>
        <v/>
      </c>
      <c r="N1069" s="6" t="str">
        <f aca="false">IF(D1069="","",B1069&amp;"/"&amp;C1069&amp;"/"&amp;D1069&amp;"/"&amp;G1069&amp;"/"&amp;H1069&amp;"/"&amp;TEXT(A1069,"0"))</f>
        <v>BS-2607-1815/Sortie/GA09//5/46210</v>
      </c>
    </row>
    <row r="1070" customFormat="false" ht="15" hidden="false" customHeight="false" outlineLevel="0" collapsed="false">
      <c r="A1070" s="37" t="n">
        <v>46210</v>
      </c>
      <c r="B1070" s="38" t="s">
        <v>1187</v>
      </c>
      <c r="C1070" s="38" t="s">
        <v>113</v>
      </c>
      <c r="D1070" s="38" t="s">
        <v>96</v>
      </c>
      <c r="E1070" s="39" t="str">
        <f aca="false">IF(D1070="","",IFERROR(INDEX(Articles!$B$5:$B$304,MATCH(D1070,Articles!$A$5:$A$304,0)),"Référence inconnue"))</f>
        <v>Film étirable 500 mm</v>
      </c>
      <c r="F1070" s="38" t="s">
        <v>93</v>
      </c>
      <c r="G1070" s="38"/>
      <c r="H1070" s="38" t="n">
        <v>3</v>
      </c>
      <c r="I1070" s="40" t="n">
        <f aca="false">IF(C1070="","",IFERROR(INDEX(Listes!$B$3:$B$20,MATCH(C1070,Listes!$A$3:$A$20,0)),""))</f>
        <v>-1</v>
      </c>
      <c r="J1070" s="40" t="n">
        <f aca="false">IF(OR(H1070="",I1070=""),0,H1070*I1070)</f>
        <v>-3</v>
      </c>
      <c r="K1070" s="38" t="s">
        <v>93</v>
      </c>
      <c r="L1070" s="38" t="s">
        <v>121</v>
      </c>
      <c r="M1070" s="41" t="str">
        <f aca="false">IF(D1070="","",IF(E1070="Référence inconnue","Référence inconnue",IF(I1070="","Type inconnu",IF(AND(IFERROR(INDEX(Articles!$I$5:$I$304,MATCH(D1070,Articles!$A$5:$A$304,0)),"Aucun")&lt;&gt;"Aucun",G1070=""),"Lot manquant",IF(COUNTIF($N$2:$N$5000,N1070)&gt;1,"Doublon ?","")))))</f>
        <v/>
      </c>
      <c r="N1070" s="6" t="str">
        <f aca="false">IF(D1070="","",B1070&amp;"/"&amp;C1070&amp;"/"&amp;D1070&amp;"/"&amp;G1070&amp;"/"&amp;H1070&amp;"/"&amp;TEXT(A1070,"0"))</f>
        <v>BS-2607-1816/Sortie/FS500//3/46210</v>
      </c>
    </row>
    <row r="1071" customFormat="false" ht="15" hidden="false" customHeight="false" outlineLevel="0" collapsed="false">
      <c r="A1071" s="37" t="n">
        <v>46211</v>
      </c>
      <c r="B1071" s="38" t="s">
        <v>1188</v>
      </c>
      <c r="C1071" s="38" t="s">
        <v>113</v>
      </c>
      <c r="D1071" s="38" t="s">
        <v>92</v>
      </c>
      <c r="E1071" s="39" t="str">
        <f aca="false">IF(D1071="","",IFERROR(INDEX(Articles!$B$5:$B$304,MATCH(D1071,Articles!$A$5:$A$304,0)),"Référence inconnue"))</f>
        <v>Disque à tronçonner Ø125 mm</v>
      </c>
      <c r="F1071" s="38" t="s">
        <v>111</v>
      </c>
      <c r="G1071" s="38"/>
      <c r="H1071" s="38" t="n">
        <v>8</v>
      </c>
      <c r="I1071" s="40" t="n">
        <f aca="false">IF(C1071="","",IFERROR(INDEX(Listes!$B$3:$B$20,MATCH(C1071,Listes!$A$3:$A$20,0)),""))</f>
        <v>-1</v>
      </c>
      <c r="J1071" s="40" t="n">
        <f aca="false">IF(OR(H1071="",I1071=""),0,H1071*I1071)</f>
        <v>-8</v>
      </c>
      <c r="K1071" s="38" t="s">
        <v>111</v>
      </c>
      <c r="L1071" s="38" t="s">
        <v>114</v>
      </c>
      <c r="M1071" s="41" t="str">
        <f aca="false">IF(D1071="","",IF(E1071="Référence inconnue","Référence inconnue",IF(I1071="","Type inconnu",IF(AND(IFERROR(INDEX(Articles!$I$5:$I$304,MATCH(D1071,Articles!$A$5:$A$304,0)),"Aucun")&lt;&gt;"Aucun",G1071=""),"Lot manquant",IF(COUNTIF($N$2:$N$5000,N1071)&gt;1,"Doublon ?","")))))</f>
        <v/>
      </c>
      <c r="N1071" s="6" t="str">
        <f aca="false">IF(D1071="","",B1071&amp;"/"&amp;C1071&amp;"/"&amp;D1071&amp;"/"&amp;G1071&amp;"/"&amp;H1071&amp;"/"&amp;TEXT(A1071,"0"))</f>
        <v>BS-2607-1817/Sortie/DT125//8/46211</v>
      </c>
    </row>
    <row r="1072" customFormat="false" ht="15" hidden="false" customHeight="false" outlineLevel="0" collapsed="false">
      <c r="A1072" s="37" t="n">
        <v>46211</v>
      </c>
      <c r="B1072" s="38" t="s">
        <v>1189</v>
      </c>
      <c r="C1072" s="38" t="s">
        <v>113</v>
      </c>
      <c r="D1072" s="38" t="s">
        <v>92</v>
      </c>
      <c r="E1072" s="39" t="str">
        <f aca="false">IF(D1072="","",IFERROR(INDEX(Articles!$B$5:$B$304,MATCH(D1072,Articles!$A$5:$A$304,0)),"Référence inconnue"))</f>
        <v>Disque à tronçonner Ø125 mm</v>
      </c>
      <c r="F1072" s="38" t="s">
        <v>111</v>
      </c>
      <c r="G1072" s="38"/>
      <c r="H1072" s="38" t="n">
        <v>5</v>
      </c>
      <c r="I1072" s="40" t="n">
        <f aca="false">IF(C1072="","",IFERROR(INDEX(Listes!$B$3:$B$20,MATCH(C1072,Listes!$A$3:$A$20,0)),""))</f>
        <v>-1</v>
      </c>
      <c r="J1072" s="40" t="n">
        <f aca="false">IF(OR(H1072="",I1072=""),0,H1072*I1072)</f>
        <v>-5</v>
      </c>
      <c r="K1072" s="38" t="s">
        <v>111</v>
      </c>
      <c r="L1072" s="38" t="s">
        <v>114</v>
      </c>
      <c r="M1072" s="41" t="str">
        <f aca="false">IF(D1072="","",IF(E1072="Référence inconnue","Référence inconnue",IF(I1072="","Type inconnu",IF(AND(IFERROR(INDEX(Articles!$I$5:$I$304,MATCH(D1072,Articles!$A$5:$A$304,0)),"Aucun")&lt;&gt;"Aucun",G1072=""),"Lot manquant",IF(COUNTIF($N$2:$N$5000,N1072)&gt;1,"Doublon ?","")))))</f>
        <v/>
      </c>
      <c r="N1072" s="6" t="str">
        <f aca="false">IF(D1072="","",B1072&amp;"/"&amp;C1072&amp;"/"&amp;D1072&amp;"/"&amp;G1072&amp;"/"&amp;H1072&amp;"/"&amp;TEXT(A1072,"0"))</f>
        <v>BS-2607-1818/Sortie/DT125//5/46211</v>
      </c>
    </row>
    <row r="1073" customFormat="false" ht="15" hidden="false" customHeight="false" outlineLevel="0" collapsed="false">
      <c r="A1073" s="37" t="n">
        <v>46211</v>
      </c>
      <c r="B1073" s="38" t="s">
        <v>1190</v>
      </c>
      <c r="C1073" s="38" t="s">
        <v>113</v>
      </c>
      <c r="D1073" s="38" t="s">
        <v>95</v>
      </c>
      <c r="E1073" s="39" t="str">
        <f aca="false">IF(D1073="","",IFERROR(INDEX(Articles!$B$5:$B$304,MATCH(D1073,Articles!$A$5:$A$304,0)),"Référence inconnue"))</f>
        <v>Gants de manutention taille 9</v>
      </c>
      <c r="F1073" s="38" t="s">
        <v>93</v>
      </c>
      <c r="G1073" s="38"/>
      <c r="H1073" s="38" t="n">
        <v>6</v>
      </c>
      <c r="I1073" s="40" t="n">
        <f aca="false">IF(C1073="","",IFERROR(INDEX(Listes!$B$3:$B$20,MATCH(C1073,Listes!$A$3:$A$20,0)),""))</f>
        <v>-1</v>
      </c>
      <c r="J1073" s="40" t="n">
        <f aca="false">IF(OR(H1073="",I1073=""),0,H1073*I1073)</f>
        <v>-6</v>
      </c>
      <c r="K1073" s="38" t="s">
        <v>93</v>
      </c>
      <c r="L1073" s="38" t="s">
        <v>114</v>
      </c>
      <c r="M1073" s="41" t="str">
        <f aca="false">IF(D1073="","",IF(E1073="Référence inconnue","Référence inconnue",IF(I1073="","Type inconnu",IF(AND(IFERROR(INDEX(Articles!$I$5:$I$304,MATCH(D1073,Articles!$A$5:$A$304,0)),"Aucun")&lt;&gt;"Aucun",G1073=""),"Lot manquant",IF(COUNTIF($N$2:$N$5000,N1073)&gt;1,"Doublon ?","")))))</f>
        <v/>
      </c>
      <c r="N1073" s="6" t="str">
        <f aca="false">IF(D1073="","",B1073&amp;"/"&amp;C1073&amp;"/"&amp;D1073&amp;"/"&amp;G1073&amp;"/"&amp;H1073&amp;"/"&amp;TEXT(A1073,"0"))</f>
        <v>BS-2607-1819/Sortie/GA09//6/46211</v>
      </c>
    </row>
    <row r="1074" customFormat="false" ht="15" hidden="false" customHeight="false" outlineLevel="0" collapsed="false">
      <c r="A1074" s="37" t="n">
        <v>46211</v>
      </c>
      <c r="B1074" s="38" t="s">
        <v>1191</v>
      </c>
      <c r="C1074" s="38" t="s">
        <v>113</v>
      </c>
      <c r="D1074" s="38" t="s">
        <v>96</v>
      </c>
      <c r="E1074" s="39" t="str">
        <f aca="false">IF(D1074="","",IFERROR(INDEX(Articles!$B$5:$B$304,MATCH(D1074,Articles!$A$5:$A$304,0)),"Référence inconnue"))</f>
        <v>Film étirable 500 mm</v>
      </c>
      <c r="F1074" s="38" t="s">
        <v>93</v>
      </c>
      <c r="G1074" s="38"/>
      <c r="H1074" s="38" t="n">
        <v>5</v>
      </c>
      <c r="I1074" s="40" t="n">
        <f aca="false">IF(C1074="","",IFERROR(INDEX(Listes!$B$3:$B$20,MATCH(C1074,Listes!$A$3:$A$20,0)),""))</f>
        <v>-1</v>
      </c>
      <c r="J1074" s="40" t="n">
        <f aca="false">IF(OR(H1074="",I1074=""),0,H1074*I1074)</f>
        <v>-5</v>
      </c>
      <c r="K1074" s="38" t="s">
        <v>93</v>
      </c>
      <c r="L1074" s="38" t="s">
        <v>121</v>
      </c>
      <c r="M1074" s="41" t="str">
        <f aca="false">IF(D1074="","",IF(E1074="Référence inconnue","Référence inconnue",IF(I1074="","Type inconnu",IF(AND(IFERROR(INDEX(Articles!$I$5:$I$304,MATCH(D1074,Articles!$A$5:$A$304,0)),"Aucun")&lt;&gt;"Aucun",G1074=""),"Lot manquant",IF(COUNTIF($N$2:$N$5000,N1074)&gt;1,"Doublon ?","")))))</f>
        <v/>
      </c>
      <c r="N1074" s="6" t="str">
        <f aca="false">IF(D1074="","",B1074&amp;"/"&amp;C1074&amp;"/"&amp;D1074&amp;"/"&amp;G1074&amp;"/"&amp;H1074&amp;"/"&amp;TEXT(A1074,"0"))</f>
        <v>BS-2607-1820/Sortie/FS500//5/46211</v>
      </c>
    </row>
    <row r="1075" customFormat="false" ht="15" hidden="false" customHeight="false" outlineLevel="0" collapsed="false">
      <c r="A1075" s="37" t="n">
        <v>46211</v>
      </c>
      <c r="B1075" s="38" t="s">
        <v>1192</v>
      </c>
      <c r="C1075" s="38" t="s">
        <v>113</v>
      </c>
      <c r="D1075" s="38" t="s">
        <v>98</v>
      </c>
      <c r="E1075" s="39" t="str">
        <f aca="false">IF(D1075="","",IFERROR(INDEX(Articles!$B$5:$B$304,MATCH(D1075,Articles!$A$5:$A$304,0)),"Référence inconnue"))</f>
        <v>Roulement 6204-2RS</v>
      </c>
      <c r="F1075" s="38" t="s">
        <v>93</v>
      </c>
      <c r="G1075" s="38"/>
      <c r="H1075" s="38" t="n">
        <v>6</v>
      </c>
      <c r="I1075" s="40" t="n">
        <f aca="false">IF(C1075="","",IFERROR(INDEX(Listes!$B$3:$B$20,MATCH(C1075,Listes!$A$3:$A$20,0)),""))</f>
        <v>-1</v>
      </c>
      <c r="J1075" s="40" t="n">
        <f aca="false">IF(OR(H1075="",I1075=""),0,H1075*I1075)</f>
        <v>-6</v>
      </c>
      <c r="K1075" s="38" t="s">
        <v>93</v>
      </c>
      <c r="L1075" s="38" t="s">
        <v>124</v>
      </c>
      <c r="M1075" s="41" t="str">
        <f aca="false">IF(D1075="","",IF(E1075="Référence inconnue","Référence inconnue",IF(I1075="","Type inconnu",IF(AND(IFERROR(INDEX(Articles!$I$5:$I$304,MATCH(D1075,Articles!$A$5:$A$304,0)),"Aucun")&lt;&gt;"Aucun",G1075=""),"Lot manquant",IF(COUNTIF($N$2:$N$5000,N1075)&gt;1,"Doublon ?","")))))</f>
        <v/>
      </c>
      <c r="N1075" s="6" t="str">
        <f aca="false">IF(D1075="","",B1075&amp;"/"&amp;C1075&amp;"/"&amp;D1075&amp;"/"&amp;G1075&amp;"/"&amp;H1075&amp;"/"&amp;TEXT(A1075,"0"))</f>
        <v>BS-2607-1821/Sortie/RL6204//6/46211</v>
      </c>
    </row>
    <row r="1076" customFormat="false" ht="15" hidden="false" customHeight="false" outlineLevel="0" collapsed="false">
      <c r="A1076" s="37" t="n">
        <v>46212</v>
      </c>
      <c r="B1076" s="38" t="s">
        <v>1193</v>
      </c>
      <c r="C1076" s="38" t="s">
        <v>107</v>
      </c>
      <c r="D1076" s="38" t="s">
        <v>92</v>
      </c>
      <c r="E1076" s="39" t="str">
        <f aca="false">IF(D1076="","",IFERROR(INDEX(Articles!$B$5:$B$304,MATCH(D1076,Articles!$A$5:$A$304,0)),"Référence inconnue"))</f>
        <v>Disque à tronçonner Ø125 mm</v>
      </c>
      <c r="F1076" s="38" t="s">
        <v>93</v>
      </c>
      <c r="G1076" s="38"/>
      <c r="H1076" s="38" t="n">
        <v>20</v>
      </c>
      <c r="I1076" s="40" t="n">
        <f aca="false">IF(C1076="","",IFERROR(INDEX(Listes!$B$3:$B$20,MATCH(C1076,Listes!$A$3:$A$20,0)),""))</f>
        <v>-1</v>
      </c>
      <c r="J1076" s="40" t="n">
        <f aca="false">IF(OR(H1076="",I1076=""),0,H1076*I1076)</f>
        <v>-20</v>
      </c>
      <c r="K1076" s="38" t="s">
        <v>93</v>
      </c>
      <c r="L1076" s="38" t="s">
        <v>108</v>
      </c>
      <c r="M1076" s="41" t="str">
        <f aca="false">IF(D1076="","",IF(E1076="Référence inconnue","Référence inconnue",IF(I1076="","Type inconnu",IF(AND(IFERROR(INDEX(Articles!$I$5:$I$304,MATCH(D1076,Articles!$A$5:$A$304,0)),"Aucun")&lt;&gt;"Aucun",G1076=""),"Lot manquant",IF(COUNTIF($N$2:$N$5000,N1076)&gt;1,"Doublon ?","")))))</f>
        <v/>
      </c>
      <c r="N1076" s="6" t="str">
        <f aca="false">IF(D1076="","",B1076&amp;"/"&amp;C1076&amp;"/"&amp;D1076&amp;"/"&amp;G1076&amp;"/"&amp;H1076&amp;"/"&amp;TEXT(A1076,"0"))</f>
        <v>TR-2607-078/Transfert sortant/DT125//20/46212</v>
      </c>
    </row>
    <row r="1077" customFormat="false" ht="15" hidden="false" customHeight="false" outlineLevel="0" collapsed="false">
      <c r="A1077" s="37" t="n">
        <v>46212</v>
      </c>
      <c r="B1077" s="38" t="s">
        <v>1193</v>
      </c>
      <c r="C1077" s="38" t="s">
        <v>110</v>
      </c>
      <c r="D1077" s="38" t="s">
        <v>92</v>
      </c>
      <c r="E1077" s="39" t="str">
        <f aca="false">IF(D1077="","",IFERROR(INDEX(Articles!$B$5:$B$304,MATCH(D1077,Articles!$A$5:$A$304,0)),"Référence inconnue"))</f>
        <v>Disque à tronçonner Ø125 mm</v>
      </c>
      <c r="F1077" s="38" t="s">
        <v>111</v>
      </c>
      <c r="G1077" s="38"/>
      <c r="H1077" s="38" t="n">
        <v>20</v>
      </c>
      <c r="I1077" s="40" t="n">
        <f aca="false">IF(C1077="","",IFERROR(INDEX(Listes!$B$3:$B$20,MATCH(C1077,Listes!$A$3:$A$20,0)),""))</f>
        <v>1</v>
      </c>
      <c r="J1077" s="40" t="n">
        <f aca="false">IF(OR(H1077="",I1077=""),0,H1077*I1077)</f>
        <v>20</v>
      </c>
      <c r="K1077" s="38" t="s">
        <v>93</v>
      </c>
      <c r="L1077" s="38" t="s">
        <v>108</v>
      </c>
      <c r="M1077" s="41" t="str">
        <f aca="false">IF(D1077="","",IF(E1077="Référence inconnue","Référence inconnue",IF(I1077="","Type inconnu",IF(AND(IFERROR(INDEX(Articles!$I$5:$I$304,MATCH(D1077,Articles!$A$5:$A$304,0)),"Aucun")&lt;&gt;"Aucun",G1077=""),"Lot manquant",IF(COUNTIF($N$2:$N$5000,N1077)&gt;1,"Doublon ?","")))))</f>
        <v/>
      </c>
      <c r="N1077" s="6" t="str">
        <f aca="false">IF(D1077="","",B1077&amp;"/"&amp;C1077&amp;"/"&amp;D1077&amp;"/"&amp;G1077&amp;"/"&amp;H1077&amp;"/"&amp;TEXT(A1077,"0"))</f>
        <v>TR-2607-078/Transfert entrant/DT125//20/46212</v>
      </c>
    </row>
    <row r="1078" customFormat="false" ht="15" hidden="false" customHeight="false" outlineLevel="0" collapsed="false">
      <c r="A1078" s="37" t="n">
        <v>46212</v>
      </c>
      <c r="B1078" s="38" t="s">
        <v>1194</v>
      </c>
      <c r="C1078" s="38" t="s">
        <v>113</v>
      </c>
      <c r="D1078" s="38" t="s">
        <v>92</v>
      </c>
      <c r="E1078" s="39" t="str">
        <f aca="false">IF(D1078="","",IFERROR(INDEX(Articles!$B$5:$B$304,MATCH(D1078,Articles!$A$5:$A$304,0)),"Référence inconnue"))</f>
        <v>Disque à tronçonner Ø125 mm</v>
      </c>
      <c r="F1078" s="38" t="s">
        <v>111</v>
      </c>
      <c r="G1078" s="38"/>
      <c r="H1078" s="38" t="n">
        <v>4</v>
      </c>
      <c r="I1078" s="40" t="n">
        <f aca="false">IF(C1078="","",IFERROR(INDEX(Listes!$B$3:$B$20,MATCH(C1078,Listes!$A$3:$A$20,0)),""))</f>
        <v>-1</v>
      </c>
      <c r="J1078" s="40" t="n">
        <f aca="false">IF(OR(H1078="",I1078=""),0,H1078*I1078)</f>
        <v>-4</v>
      </c>
      <c r="K1078" s="38" t="s">
        <v>111</v>
      </c>
      <c r="L1078" s="38" t="s">
        <v>114</v>
      </c>
      <c r="M1078" s="41" t="str">
        <f aca="false">IF(D1078="","",IF(E1078="Référence inconnue","Référence inconnue",IF(I1078="","Type inconnu",IF(AND(IFERROR(INDEX(Articles!$I$5:$I$304,MATCH(D1078,Articles!$A$5:$A$304,0)),"Aucun")&lt;&gt;"Aucun",G1078=""),"Lot manquant",IF(COUNTIF($N$2:$N$5000,N1078)&gt;1,"Doublon ?","")))))</f>
        <v/>
      </c>
      <c r="N1078" s="6" t="str">
        <f aca="false">IF(D1078="","",B1078&amp;"/"&amp;C1078&amp;"/"&amp;D1078&amp;"/"&amp;G1078&amp;"/"&amp;H1078&amp;"/"&amp;TEXT(A1078,"0"))</f>
        <v>BS-2607-1822/Sortie/DT125//4/46212</v>
      </c>
    </row>
    <row r="1079" customFormat="false" ht="15" hidden="false" customHeight="false" outlineLevel="0" collapsed="false">
      <c r="A1079" s="37" t="n">
        <v>46212</v>
      </c>
      <c r="B1079" s="38" t="s">
        <v>1195</v>
      </c>
      <c r="C1079" s="38" t="s">
        <v>113</v>
      </c>
      <c r="D1079" s="38" t="s">
        <v>92</v>
      </c>
      <c r="E1079" s="39" t="str">
        <f aca="false">IF(D1079="","",IFERROR(INDEX(Articles!$B$5:$B$304,MATCH(D1079,Articles!$A$5:$A$304,0)),"Référence inconnue"))</f>
        <v>Disque à tronçonner Ø125 mm</v>
      </c>
      <c r="F1079" s="38" t="s">
        <v>111</v>
      </c>
      <c r="G1079" s="38"/>
      <c r="H1079" s="38" t="n">
        <v>6</v>
      </c>
      <c r="I1079" s="40" t="n">
        <f aca="false">IF(C1079="","",IFERROR(INDEX(Listes!$B$3:$B$20,MATCH(C1079,Listes!$A$3:$A$20,0)),""))</f>
        <v>-1</v>
      </c>
      <c r="J1079" s="40" t="n">
        <f aca="false">IF(OR(H1079="",I1079=""),0,H1079*I1079)</f>
        <v>-6</v>
      </c>
      <c r="K1079" s="38" t="s">
        <v>111</v>
      </c>
      <c r="L1079" s="38" t="s">
        <v>114</v>
      </c>
      <c r="M1079" s="41" t="str">
        <f aca="false">IF(D1079="","",IF(E1079="Référence inconnue","Référence inconnue",IF(I1079="","Type inconnu",IF(AND(IFERROR(INDEX(Articles!$I$5:$I$304,MATCH(D1079,Articles!$A$5:$A$304,0)),"Aucun")&lt;&gt;"Aucun",G1079=""),"Lot manquant",IF(COUNTIF($N$2:$N$5000,N1079)&gt;1,"Doublon ?","")))))</f>
        <v/>
      </c>
      <c r="N1079" s="6" t="str">
        <f aca="false">IF(D1079="","",B1079&amp;"/"&amp;C1079&amp;"/"&amp;D1079&amp;"/"&amp;G1079&amp;"/"&amp;H1079&amp;"/"&amp;TEXT(A1079,"0"))</f>
        <v>BS-2607-1823/Sortie/DT125//6/46212</v>
      </c>
    </row>
    <row r="1080" customFormat="false" ht="15" hidden="false" customHeight="false" outlineLevel="0" collapsed="false">
      <c r="A1080" s="37" t="n">
        <v>46212</v>
      </c>
      <c r="B1080" s="38" t="s">
        <v>1196</v>
      </c>
      <c r="C1080" s="38" t="s">
        <v>113</v>
      </c>
      <c r="D1080" s="38" t="s">
        <v>95</v>
      </c>
      <c r="E1080" s="39" t="str">
        <f aca="false">IF(D1080="","",IFERROR(INDEX(Articles!$B$5:$B$304,MATCH(D1080,Articles!$A$5:$A$304,0)),"Référence inconnue"))</f>
        <v>Gants de manutention taille 9</v>
      </c>
      <c r="F1080" s="38" t="s">
        <v>93</v>
      </c>
      <c r="G1080" s="38"/>
      <c r="H1080" s="38" t="n">
        <v>7</v>
      </c>
      <c r="I1080" s="40" t="n">
        <f aca="false">IF(C1080="","",IFERROR(INDEX(Listes!$B$3:$B$20,MATCH(C1080,Listes!$A$3:$A$20,0)),""))</f>
        <v>-1</v>
      </c>
      <c r="J1080" s="40" t="n">
        <f aca="false">IF(OR(H1080="",I1080=""),0,H1080*I1080)</f>
        <v>-7</v>
      </c>
      <c r="K1080" s="38" t="s">
        <v>93</v>
      </c>
      <c r="L1080" s="38" t="s">
        <v>124</v>
      </c>
      <c r="M1080" s="41" t="str">
        <f aca="false">IF(D1080="","",IF(E1080="Référence inconnue","Référence inconnue",IF(I1080="","Type inconnu",IF(AND(IFERROR(INDEX(Articles!$I$5:$I$304,MATCH(D1080,Articles!$A$5:$A$304,0)),"Aucun")&lt;&gt;"Aucun",G1080=""),"Lot manquant",IF(COUNTIF($N$2:$N$5000,N1080)&gt;1,"Doublon ?","")))))</f>
        <v/>
      </c>
      <c r="N1080" s="6" t="str">
        <f aca="false">IF(D1080="","",B1080&amp;"/"&amp;C1080&amp;"/"&amp;D1080&amp;"/"&amp;G1080&amp;"/"&amp;H1080&amp;"/"&amp;TEXT(A1080,"0"))</f>
        <v>BS-2607-1824/Sortie/GA09//7/46212</v>
      </c>
    </row>
    <row r="1081" customFormat="false" ht="15" hidden="false" customHeight="false" outlineLevel="0" collapsed="false">
      <c r="A1081" s="37" t="n">
        <v>46212</v>
      </c>
      <c r="B1081" s="38" t="s">
        <v>1197</v>
      </c>
      <c r="C1081" s="38" t="s">
        <v>113</v>
      </c>
      <c r="D1081" s="38" t="s">
        <v>96</v>
      </c>
      <c r="E1081" s="39" t="str">
        <f aca="false">IF(D1081="","",IFERROR(INDEX(Articles!$B$5:$B$304,MATCH(D1081,Articles!$A$5:$A$304,0)),"Référence inconnue"))</f>
        <v>Film étirable 500 mm</v>
      </c>
      <c r="F1081" s="38" t="s">
        <v>93</v>
      </c>
      <c r="G1081" s="38"/>
      <c r="H1081" s="38" t="n">
        <v>4</v>
      </c>
      <c r="I1081" s="40" t="n">
        <f aca="false">IF(C1081="","",IFERROR(INDEX(Listes!$B$3:$B$20,MATCH(C1081,Listes!$A$3:$A$20,0)),""))</f>
        <v>-1</v>
      </c>
      <c r="J1081" s="40" t="n">
        <f aca="false">IF(OR(H1081="",I1081=""),0,H1081*I1081)</f>
        <v>-4</v>
      </c>
      <c r="K1081" s="38" t="s">
        <v>93</v>
      </c>
      <c r="L1081" s="38" t="s">
        <v>121</v>
      </c>
      <c r="M1081" s="41" t="str">
        <f aca="false">IF(D1081="","",IF(E1081="Référence inconnue","Référence inconnue",IF(I1081="","Type inconnu",IF(AND(IFERROR(INDEX(Articles!$I$5:$I$304,MATCH(D1081,Articles!$A$5:$A$304,0)),"Aucun")&lt;&gt;"Aucun",G1081=""),"Lot manquant",IF(COUNTIF($N$2:$N$5000,N1081)&gt;1,"Doublon ?","")))))</f>
        <v/>
      </c>
      <c r="N1081" s="6" t="str">
        <f aca="false">IF(D1081="","",B1081&amp;"/"&amp;C1081&amp;"/"&amp;D1081&amp;"/"&amp;G1081&amp;"/"&amp;H1081&amp;"/"&amp;TEXT(A1081,"0"))</f>
        <v>BS-2607-1825/Sortie/FS500//4/46212</v>
      </c>
    </row>
    <row r="1082" customFormat="false" ht="15" hidden="false" customHeight="false" outlineLevel="0" collapsed="false">
      <c r="A1082" s="37" t="n">
        <v>46212</v>
      </c>
      <c r="B1082" s="38" t="s">
        <v>1198</v>
      </c>
      <c r="C1082" s="38" t="s">
        <v>113</v>
      </c>
      <c r="D1082" s="38" t="s">
        <v>99</v>
      </c>
      <c r="E1082" s="39" t="str">
        <f aca="false">IF(D1082="","",IFERROR(INDEX(Articles!$B$5:$B$304,MATCH(D1082,Articles!$A$5:$A$304,0)),"Référence inconnue"))</f>
        <v>Fil MIG Ø1 mm (bobine 15 kg)</v>
      </c>
      <c r="F1082" s="38" t="s">
        <v>93</v>
      </c>
      <c r="G1082" s="38" t="s">
        <v>1071</v>
      </c>
      <c r="H1082" s="38" t="n">
        <v>1</v>
      </c>
      <c r="I1082" s="40" t="n">
        <f aca="false">IF(C1082="","",IFERROR(INDEX(Listes!$B$3:$B$20,MATCH(C1082,Listes!$A$3:$A$20,0)),""))</f>
        <v>-1</v>
      </c>
      <c r="J1082" s="40" t="n">
        <f aca="false">IF(OR(H1082="",I1082=""),0,H1082*I1082)</f>
        <v>-1</v>
      </c>
      <c r="K1082" s="38" t="s">
        <v>93</v>
      </c>
      <c r="L1082" s="38" t="s">
        <v>114</v>
      </c>
      <c r="M1082" s="41" t="str">
        <f aca="false">IF(D1082="","",IF(E1082="Référence inconnue","Référence inconnue",IF(I1082="","Type inconnu",IF(AND(IFERROR(INDEX(Articles!$I$5:$I$304,MATCH(D1082,Articles!$A$5:$A$304,0)),"Aucun")&lt;&gt;"Aucun",G1082=""),"Lot manquant",IF(COUNTIF($N$2:$N$5000,N1082)&gt;1,"Doublon ?","")))))</f>
        <v/>
      </c>
      <c r="N1082" s="6" t="str">
        <f aca="false">IF(D1082="","",B1082&amp;"/"&amp;C1082&amp;"/"&amp;D1082&amp;"/"&amp;G1082&amp;"/"&amp;H1082&amp;"/"&amp;TEXT(A1082,"0"))</f>
        <v>BS-2607-1826/Sortie/FIL10/FIL-2606-08/1/46212</v>
      </c>
    </row>
    <row r="1083" customFormat="false" ht="15" hidden="false" customHeight="false" outlineLevel="0" collapsed="false">
      <c r="A1083" s="37" t="n">
        <v>46213</v>
      </c>
      <c r="B1083" s="38" t="s">
        <v>1199</v>
      </c>
      <c r="C1083" s="38" t="s">
        <v>113</v>
      </c>
      <c r="D1083" s="38" t="s">
        <v>92</v>
      </c>
      <c r="E1083" s="39" t="str">
        <f aca="false">IF(D1083="","",IFERROR(INDEX(Articles!$B$5:$B$304,MATCH(D1083,Articles!$A$5:$A$304,0)),"Référence inconnue"))</f>
        <v>Disque à tronçonner Ø125 mm</v>
      </c>
      <c r="F1083" s="38" t="s">
        <v>111</v>
      </c>
      <c r="G1083" s="38"/>
      <c r="H1083" s="38" t="n">
        <v>4</v>
      </c>
      <c r="I1083" s="40" t="n">
        <f aca="false">IF(C1083="","",IFERROR(INDEX(Listes!$B$3:$B$20,MATCH(C1083,Listes!$A$3:$A$20,0)),""))</f>
        <v>-1</v>
      </c>
      <c r="J1083" s="40" t="n">
        <f aca="false">IF(OR(H1083="",I1083=""),0,H1083*I1083)</f>
        <v>-4</v>
      </c>
      <c r="K1083" s="38" t="s">
        <v>111</v>
      </c>
      <c r="L1083" s="38" t="s">
        <v>114</v>
      </c>
      <c r="M1083" s="41" t="str">
        <f aca="false">IF(D1083="","",IF(E1083="Référence inconnue","Référence inconnue",IF(I1083="","Type inconnu",IF(AND(IFERROR(INDEX(Articles!$I$5:$I$304,MATCH(D1083,Articles!$A$5:$A$304,0)),"Aucun")&lt;&gt;"Aucun",G1083=""),"Lot manquant",IF(COUNTIF($N$2:$N$5000,N1083)&gt;1,"Doublon ?","")))))</f>
        <v/>
      </c>
      <c r="N1083" s="6" t="str">
        <f aca="false">IF(D1083="","",B1083&amp;"/"&amp;C1083&amp;"/"&amp;D1083&amp;"/"&amp;G1083&amp;"/"&amp;H1083&amp;"/"&amp;TEXT(A1083,"0"))</f>
        <v>BS-2607-1827/Sortie/DT125//4/46213</v>
      </c>
    </row>
    <row r="1084" customFormat="false" ht="15" hidden="false" customHeight="false" outlineLevel="0" collapsed="false">
      <c r="A1084" s="37" t="n">
        <v>46213</v>
      </c>
      <c r="B1084" s="38" t="s">
        <v>1200</v>
      </c>
      <c r="C1084" s="38" t="s">
        <v>113</v>
      </c>
      <c r="D1084" s="38" t="s">
        <v>95</v>
      </c>
      <c r="E1084" s="39" t="str">
        <f aca="false">IF(D1084="","",IFERROR(INDEX(Articles!$B$5:$B$304,MATCH(D1084,Articles!$A$5:$A$304,0)),"Référence inconnue"))</f>
        <v>Gants de manutention taille 9</v>
      </c>
      <c r="F1084" s="38" t="s">
        <v>93</v>
      </c>
      <c r="G1084" s="38"/>
      <c r="H1084" s="38" t="n">
        <v>8</v>
      </c>
      <c r="I1084" s="40" t="n">
        <f aca="false">IF(C1084="","",IFERROR(INDEX(Listes!$B$3:$B$20,MATCH(C1084,Listes!$A$3:$A$20,0)),""))</f>
        <v>-1</v>
      </c>
      <c r="J1084" s="40" t="n">
        <f aca="false">IF(OR(H1084="",I1084=""),0,H1084*I1084)</f>
        <v>-8</v>
      </c>
      <c r="K1084" s="38" t="s">
        <v>93</v>
      </c>
      <c r="L1084" s="38" t="s">
        <v>114</v>
      </c>
      <c r="M1084" s="41" t="str">
        <f aca="false">IF(D1084="","",IF(E1084="Référence inconnue","Référence inconnue",IF(I1084="","Type inconnu",IF(AND(IFERROR(INDEX(Articles!$I$5:$I$304,MATCH(D1084,Articles!$A$5:$A$304,0)),"Aucun")&lt;&gt;"Aucun",G1084=""),"Lot manquant",IF(COUNTIF($N$2:$N$5000,N1084)&gt;1,"Doublon ?","")))))</f>
        <v/>
      </c>
      <c r="N1084" s="6" t="str">
        <f aca="false">IF(D1084="","",B1084&amp;"/"&amp;C1084&amp;"/"&amp;D1084&amp;"/"&amp;G1084&amp;"/"&amp;H1084&amp;"/"&amp;TEXT(A1084,"0"))</f>
        <v>BS-2607-1828/Sortie/GA09//8/46213</v>
      </c>
    </row>
    <row r="1085" customFormat="false" ht="15" hidden="false" customHeight="false" outlineLevel="0" collapsed="false">
      <c r="A1085" s="37" t="n">
        <v>46213</v>
      </c>
      <c r="B1085" s="38" t="s">
        <v>1201</v>
      </c>
      <c r="C1085" s="38" t="s">
        <v>113</v>
      </c>
      <c r="D1085" s="38" t="s">
        <v>96</v>
      </c>
      <c r="E1085" s="39" t="str">
        <f aca="false">IF(D1085="","",IFERROR(INDEX(Articles!$B$5:$B$304,MATCH(D1085,Articles!$A$5:$A$304,0)),"Référence inconnue"))</f>
        <v>Film étirable 500 mm</v>
      </c>
      <c r="F1085" s="38" t="s">
        <v>93</v>
      </c>
      <c r="G1085" s="38"/>
      <c r="H1085" s="38" t="n">
        <v>4</v>
      </c>
      <c r="I1085" s="40" t="n">
        <f aca="false">IF(C1085="","",IFERROR(INDEX(Listes!$B$3:$B$20,MATCH(C1085,Listes!$A$3:$A$20,0)),""))</f>
        <v>-1</v>
      </c>
      <c r="J1085" s="40" t="n">
        <f aca="false">IF(OR(H1085="",I1085=""),0,H1085*I1085)</f>
        <v>-4</v>
      </c>
      <c r="K1085" s="38" t="s">
        <v>93</v>
      </c>
      <c r="L1085" s="38" t="s">
        <v>121</v>
      </c>
      <c r="M1085" s="41" t="str">
        <f aca="false">IF(D1085="","",IF(E1085="Référence inconnue","Référence inconnue",IF(I1085="","Type inconnu",IF(AND(IFERROR(INDEX(Articles!$I$5:$I$304,MATCH(D1085,Articles!$A$5:$A$304,0)),"Aucun")&lt;&gt;"Aucun",G1085=""),"Lot manquant",IF(COUNTIF($N$2:$N$5000,N1085)&gt;1,"Doublon ?","")))))</f>
        <v/>
      </c>
      <c r="N1085" s="6" t="str">
        <f aca="false">IF(D1085="","",B1085&amp;"/"&amp;C1085&amp;"/"&amp;D1085&amp;"/"&amp;G1085&amp;"/"&amp;H1085&amp;"/"&amp;TEXT(A1085,"0"))</f>
        <v>BS-2607-1829/Sortie/FS500//4/46213</v>
      </c>
    </row>
    <row r="1086" customFormat="false" ht="15" hidden="false" customHeight="false" outlineLevel="0" collapsed="false">
      <c r="A1086" s="37" t="n">
        <v>46213</v>
      </c>
      <c r="B1086" s="38" t="s">
        <v>1202</v>
      </c>
      <c r="C1086" s="38" t="s">
        <v>113</v>
      </c>
      <c r="D1086" s="38" t="s">
        <v>97</v>
      </c>
      <c r="E1086" s="39" t="str">
        <f aca="false">IF(D1086="","",IFERROR(INDEX(Articles!$B$5:$B$304,MATCH(D1086,Articles!$A$5:$A$304,0)),"Référence inconnue"))</f>
        <v>Vis H M8x30 (boîte de 100)</v>
      </c>
      <c r="F1086" s="38" t="s">
        <v>93</v>
      </c>
      <c r="G1086" s="38"/>
      <c r="H1086" s="38" t="n">
        <v>4</v>
      </c>
      <c r="I1086" s="40" t="n">
        <f aca="false">IF(C1086="","",IFERROR(INDEX(Listes!$B$3:$B$20,MATCH(C1086,Listes!$A$3:$A$20,0)),""))</f>
        <v>-1</v>
      </c>
      <c r="J1086" s="40" t="n">
        <f aca="false">IF(OR(H1086="",I1086=""),0,H1086*I1086)</f>
        <v>-4</v>
      </c>
      <c r="K1086" s="38" t="s">
        <v>93</v>
      </c>
      <c r="L1086" s="38" t="s">
        <v>114</v>
      </c>
      <c r="M1086" s="41" t="str">
        <f aca="false">IF(D1086="","",IF(E1086="Référence inconnue","Référence inconnue",IF(I1086="","Type inconnu",IF(AND(IFERROR(INDEX(Articles!$I$5:$I$304,MATCH(D1086,Articles!$A$5:$A$304,0)),"Aucun")&lt;&gt;"Aucun",G1086=""),"Lot manquant",IF(COUNTIF($N$2:$N$5000,N1086)&gt;1,"Doublon ?","")))))</f>
        <v/>
      </c>
      <c r="N1086" s="6" t="str">
        <f aca="false">IF(D1086="","",B1086&amp;"/"&amp;C1086&amp;"/"&amp;D1086&amp;"/"&amp;G1086&amp;"/"&amp;H1086&amp;"/"&amp;TEXT(A1086,"0"))</f>
        <v>BS-2607-1830/Sortie/BO830//4/46213</v>
      </c>
    </row>
    <row r="1087" customFormat="false" ht="15" hidden="false" customHeight="false" outlineLevel="0" collapsed="false">
      <c r="A1087" s="37" t="n">
        <v>46213</v>
      </c>
      <c r="B1087" s="38" t="s">
        <v>1203</v>
      </c>
      <c r="C1087" s="38" t="s">
        <v>113</v>
      </c>
      <c r="D1087" s="38" t="s">
        <v>99</v>
      </c>
      <c r="E1087" s="39" t="str">
        <f aca="false">IF(D1087="","",IFERROR(INDEX(Articles!$B$5:$B$304,MATCH(D1087,Articles!$A$5:$A$304,0)),"Référence inconnue"))</f>
        <v>Fil MIG Ø1 mm (bobine 15 kg)</v>
      </c>
      <c r="F1087" s="38" t="s">
        <v>93</v>
      </c>
      <c r="G1087" s="38" t="s">
        <v>1071</v>
      </c>
      <c r="H1087" s="38" t="n">
        <v>2</v>
      </c>
      <c r="I1087" s="40" t="n">
        <f aca="false">IF(C1087="","",IFERROR(INDEX(Listes!$B$3:$B$20,MATCH(C1087,Listes!$A$3:$A$20,0)),""))</f>
        <v>-1</v>
      </c>
      <c r="J1087" s="40" t="n">
        <f aca="false">IF(OR(H1087="",I1087=""),0,H1087*I1087)</f>
        <v>-2</v>
      </c>
      <c r="K1087" s="38" t="s">
        <v>93</v>
      </c>
      <c r="L1087" s="38" t="s">
        <v>114</v>
      </c>
      <c r="M1087" s="41" t="str">
        <f aca="false">IF(D1087="","",IF(E1087="Référence inconnue","Référence inconnue",IF(I1087="","Type inconnu",IF(AND(IFERROR(INDEX(Articles!$I$5:$I$304,MATCH(D1087,Articles!$A$5:$A$304,0)),"Aucun")&lt;&gt;"Aucun",G1087=""),"Lot manquant",IF(COUNTIF($N$2:$N$5000,N1087)&gt;1,"Doublon ?","")))))</f>
        <v/>
      </c>
      <c r="N1087" s="6" t="str">
        <f aca="false">IF(D1087="","",B1087&amp;"/"&amp;C1087&amp;"/"&amp;D1087&amp;"/"&amp;G1087&amp;"/"&amp;H1087&amp;"/"&amp;TEXT(A1087,"0"))</f>
        <v>BS-2607-1831/Sortie/FIL10/FIL-2606-08/2/46213</v>
      </c>
    </row>
    <row r="1088" customFormat="false" ht="15" hidden="false" customHeight="false" outlineLevel="0" collapsed="false">
      <c r="A1088" s="37" t="n">
        <v>46216</v>
      </c>
      <c r="B1088" s="38" t="s">
        <v>1204</v>
      </c>
      <c r="C1088" s="38" t="s">
        <v>107</v>
      </c>
      <c r="D1088" s="38" t="s">
        <v>92</v>
      </c>
      <c r="E1088" s="39" t="str">
        <f aca="false">IF(D1088="","",IFERROR(INDEX(Articles!$B$5:$B$304,MATCH(D1088,Articles!$A$5:$A$304,0)),"Référence inconnue"))</f>
        <v>Disque à tronçonner Ø125 mm</v>
      </c>
      <c r="F1088" s="38" t="s">
        <v>93</v>
      </c>
      <c r="G1088" s="38"/>
      <c r="H1088" s="38" t="n">
        <v>20</v>
      </c>
      <c r="I1088" s="40" t="n">
        <f aca="false">IF(C1088="","",IFERROR(INDEX(Listes!$B$3:$B$20,MATCH(C1088,Listes!$A$3:$A$20,0)),""))</f>
        <v>-1</v>
      </c>
      <c r="J1088" s="40" t="n">
        <f aca="false">IF(OR(H1088="",I1088=""),0,H1088*I1088)</f>
        <v>-20</v>
      </c>
      <c r="K1088" s="38" t="s">
        <v>93</v>
      </c>
      <c r="L1088" s="38" t="s">
        <v>108</v>
      </c>
      <c r="M1088" s="41" t="str">
        <f aca="false">IF(D1088="","",IF(E1088="Référence inconnue","Référence inconnue",IF(I1088="","Type inconnu",IF(AND(IFERROR(INDEX(Articles!$I$5:$I$304,MATCH(D1088,Articles!$A$5:$A$304,0)),"Aucun")&lt;&gt;"Aucun",G1088=""),"Lot manquant",IF(COUNTIF($N$2:$N$5000,N1088)&gt;1,"Doublon ?","")))))</f>
        <v/>
      </c>
      <c r="N1088" s="6" t="str">
        <f aca="false">IF(D1088="","",B1088&amp;"/"&amp;C1088&amp;"/"&amp;D1088&amp;"/"&amp;G1088&amp;"/"&amp;H1088&amp;"/"&amp;TEXT(A1088,"0"))</f>
        <v>TR-2607-079/Transfert sortant/DT125//20/46216</v>
      </c>
    </row>
    <row r="1089" customFormat="false" ht="15" hidden="false" customHeight="false" outlineLevel="0" collapsed="false">
      <c r="A1089" s="37" t="n">
        <v>46216</v>
      </c>
      <c r="B1089" s="38" t="s">
        <v>1204</v>
      </c>
      <c r="C1089" s="38" t="s">
        <v>110</v>
      </c>
      <c r="D1089" s="38" t="s">
        <v>92</v>
      </c>
      <c r="E1089" s="39" t="str">
        <f aca="false">IF(D1089="","",IFERROR(INDEX(Articles!$B$5:$B$304,MATCH(D1089,Articles!$A$5:$A$304,0)),"Référence inconnue"))</f>
        <v>Disque à tronçonner Ø125 mm</v>
      </c>
      <c r="F1089" s="38" t="s">
        <v>111</v>
      </c>
      <c r="G1089" s="38"/>
      <c r="H1089" s="38" t="n">
        <v>20</v>
      </c>
      <c r="I1089" s="40" t="n">
        <f aca="false">IF(C1089="","",IFERROR(INDEX(Listes!$B$3:$B$20,MATCH(C1089,Listes!$A$3:$A$20,0)),""))</f>
        <v>1</v>
      </c>
      <c r="J1089" s="40" t="n">
        <f aca="false">IF(OR(H1089="",I1089=""),0,H1089*I1089)</f>
        <v>20</v>
      </c>
      <c r="K1089" s="38" t="s">
        <v>93</v>
      </c>
      <c r="L1089" s="38" t="s">
        <v>108</v>
      </c>
      <c r="M1089" s="41" t="str">
        <f aca="false">IF(D1089="","",IF(E1089="Référence inconnue","Référence inconnue",IF(I1089="","Type inconnu",IF(AND(IFERROR(INDEX(Articles!$I$5:$I$304,MATCH(D1089,Articles!$A$5:$A$304,0)),"Aucun")&lt;&gt;"Aucun",G1089=""),"Lot manquant",IF(COUNTIF($N$2:$N$5000,N1089)&gt;1,"Doublon ?","")))))</f>
        <v/>
      </c>
      <c r="N1089" s="6" t="str">
        <f aca="false">IF(D1089="","",B1089&amp;"/"&amp;C1089&amp;"/"&amp;D1089&amp;"/"&amp;G1089&amp;"/"&amp;H1089&amp;"/"&amp;TEXT(A1089,"0"))</f>
        <v>TR-2607-079/Transfert entrant/DT125//20/46216</v>
      </c>
    </row>
    <row r="1090" customFormat="false" ht="15" hidden="false" customHeight="false" outlineLevel="0" collapsed="false">
      <c r="A1090" s="37" t="n">
        <v>46216</v>
      </c>
      <c r="B1090" s="38" t="s">
        <v>1205</v>
      </c>
      <c r="C1090" s="38" t="s">
        <v>113</v>
      </c>
      <c r="D1090" s="38" t="s">
        <v>92</v>
      </c>
      <c r="E1090" s="39" t="str">
        <f aca="false">IF(D1090="","",IFERROR(INDEX(Articles!$B$5:$B$304,MATCH(D1090,Articles!$A$5:$A$304,0)),"Référence inconnue"))</f>
        <v>Disque à tronçonner Ø125 mm</v>
      </c>
      <c r="F1090" s="38" t="s">
        <v>111</v>
      </c>
      <c r="G1090" s="38"/>
      <c r="H1090" s="38" t="n">
        <v>3</v>
      </c>
      <c r="I1090" s="40" t="n">
        <f aca="false">IF(C1090="","",IFERROR(INDEX(Listes!$B$3:$B$20,MATCH(C1090,Listes!$A$3:$A$20,0)),""))</f>
        <v>-1</v>
      </c>
      <c r="J1090" s="40" t="n">
        <f aca="false">IF(OR(H1090="",I1090=""),0,H1090*I1090)</f>
        <v>-3</v>
      </c>
      <c r="K1090" s="38" t="s">
        <v>111</v>
      </c>
      <c r="L1090" s="38" t="s">
        <v>114</v>
      </c>
      <c r="M1090" s="41" t="str">
        <f aca="false">IF(D1090="","",IF(E1090="Référence inconnue","Référence inconnue",IF(I1090="","Type inconnu",IF(AND(IFERROR(INDEX(Articles!$I$5:$I$304,MATCH(D1090,Articles!$A$5:$A$304,0)),"Aucun")&lt;&gt;"Aucun",G1090=""),"Lot manquant",IF(COUNTIF($N$2:$N$5000,N1090)&gt;1,"Doublon ?","")))))</f>
        <v/>
      </c>
      <c r="N1090" s="6" t="str">
        <f aca="false">IF(D1090="","",B1090&amp;"/"&amp;C1090&amp;"/"&amp;D1090&amp;"/"&amp;G1090&amp;"/"&amp;H1090&amp;"/"&amp;TEXT(A1090,"0"))</f>
        <v>BS-2607-1832/Sortie/DT125//3/46216</v>
      </c>
    </row>
    <row r="1091" customFormat="false" ht="15" hidden="false" customHeight="false" outlineLevel="0" collapsed="false">
      <c r="A1091" s="37" t="n">
        <v>46216</v>
      </c>
      <c r="B1091" s="38" t="s">
        <v>1206</v>
      </c>
      <c r="C1091" s="38" t="s">
        <v>113</v>
      </c>
      <c r="D1091" s="38" t="s">
        <v>95</v>
      </c>
      <c r="E1091" s="39" t="str">
        <f aca="false">IF(D1091="","",IFERROR(INDEX(Articles!$B$5:$B$304,MATCH(D1091,Articles!$A$5:$A$304,0)),"Référence inconnue"))</f>
        <v>Gants de manutention taille 9</v>
      </c>
      <c r="F1091" s="38" t="s">
        <v>93</v>
      </c>
      <c r="G1091" s="38"/>
      <c r="H1091" s="38" t="n">
        <v>7</v>
      </c>
      <c r="I1091" s="40" t="n">
        <f aca="false">IF(C1091="","",IFERROR(INDEX(Listes!$B$3:$B$20,MATCH(C1091,Listes!$A$3:$A$20,0)),""))</f>
        <v>-1</v>
      </c>
      <c r="J1091" s="40" t="n">
        <f aca="false">IF(OR(H1091="",I1091=""),0,H1091*I1091)</f>
        <v>-7</v>
      </c>
      <c r="K1091" s="38" t="s">
        <v>93</v>
      </c>
      <c r="L1091" s="38" t="s">
        <v>114</v>
      </c>
      <c r="M1091" s="41" t="str">
        <f aca="false">IF(D1091="","",IF(E1091="Référence inconnue","Référence inconnue",IF(I1091="","Type inconnu",IF(AND(IFERROR(INDEX(Articles!$I$5:$I$304,MATCH(D1091,Articles!$A$5:$A$304,0)),"Aucun")&lt;&gt;"Aucun",G1091=""),"Lot manquant",IF(COUNTIF($N$2:$N$5000,N1091)&gt;1,"Doublon ?","")))))</f>
        <v/>
      </c>
      <c r="N1091" s="6" t="str">
        <f aca="false">IF(D1091="","",B1091&amp;"/"&amp;C1091&amp;"/"&amp;D1091&amp;"/"&amp;G1091&amp;"/"&amp;H1091&amp;"/"&amp;TEXT(A1091,"0"))</f>
        <v>BS-2607-1833/Sortie/GA09//7/46216</v>
      </c>
    </row>
    <row r="1092" customFormat="false" ht="15" hidden="false" customHeight="false" outlineLevel="0" collapsed="false">
      <c r="A1092" s="37" t="n">
        <v>46216</v>
      </c>
      <c r="B1092" s="38" t="s">
        <v>1207</v>
      </c>
      <c r="C1092" s="38" t="s">
        <v>113</v>
      </c>
      <c r="D1092" s="38" t="s">
        <v>96</v>
      </c>
      <c r="E1092" s="39" t="str">
        <f aca="false">IF(D1092="","",IFERROR(INDEX(Articles!$B$5:$B$304,MATCH(D1092,Articles!$A$5:$A$304,0)),"Référence inconnue"))</f>
        <v>Film étirable 500 mm</v>
      </c>
      <c r="F1092" s="38" t="s">
        <v>93</v>
      </c>
      <c r="G1092" s="38"/>
      <c r="H1092" s="38" t="n">
        <v>1</v>
      </c>
      <c r="I1092" s="40" t="n">
        <f aca="false">IF(C1092="","",IFERROR(INDEX(Listes!$B$3:$B$20,MATCH(C1092,Listes!$A$3:$A$20,0)),""))</f>
        <v>-1</v>
      </c>
      <c r="J1092" s="40" t="n">
        <f aca="false">IF(OR(H1092="",I1092=""),0,H1092*I1092)</f>
        <v>-1</v>
      </c>
      <c r="K1092" s="38" t="s">
        <v>93</v>
      </c>
      <c r="L1092" s="38" t="s">
        <v>121</v>
      </c>
      <c r="M1092" s="41" t="str">
        <f aca="false">IF(D1092="","",IF(E1092="Référence inconnue","Référence inconnue",IF(I1092="","Type inconnu",IF(AND(IFERROR(INDEX(Articles!$I$5:$I$304,MATCH(D1092,Articles!$A$5:$A$304,0)),"Aucun")&lt;&gt;"Aucun",G1092=""),"Lot manquant",IF(COUNTIF($N$2:$N$5000,N1092)&gt;1,"Doublon ?","")))))</f>
        <v/>
      </c>
      <c r="N1092" s="6" t="str">
        <f aca="false">IF(D1092="","",B1092&amp;"/"&amp;C1092&amp;"/"&amp;D1092&amp;"/"&amp;G1092&amp;"/"&amp;H1092&amp;"/"&amp;TEXT(A1092,"0"))</f>
        <v>BS-2607-1834/Sortie/FS500//1/46216</v>
      </c>
    </row>
    <row r="1093" customFormat="false" ht="15" hidden="false" customHeight="false" outlineLevel="0" collapsed="false">
      <c r="A1093" s="37" t="n">
        <v>46216</v>
      </c>
      <c r="B1093" s="38" t="s">
        <v>1208</v>
      </c>
      <c r="C1093" s="38" t="s">
        <v>113</v>
      </c>
      <c r="D1093" s="38" t="s">
        <v>99</v>
      </c>
      <c r="E1093" s="39" t="str">
        <f aca="false">IF(D1093="","",IFERROR(INDEX(Articles!$B$5:$B$304,MATCH(D1093,Articles!$A$5:$A$304,0)),"Référence inconnue"))</f>
        <v>Fil MIG Ø1 mm (bobine 15 kg)</v>
      </c>
      <c r="F1093" s="38" t="s">
        <v>93</v>
      </c>
      <c r="G1093" s="38" t="s">
        <v>1143</v>
      </c>
      <c r="H1093" s="38" t="n">
        <v>1</v>
      </c>
      <c r="I1093" s="40" t="n">
        <f aca="false">IF(C1093="","",IFERROR(INDEX(Listes!$B$3:$B$20,MATCH(C1093,Listes!$A$3:$A$20,0)),""))</f>
        <v>-1</v>
      </c>
      <c r="J1093" s="40" t="n">
        <f aca="false">IF(OR(H1093="",I1093=""),0,H1093*I1093)</f>
        <v>-1</v>
      </c>
      <c r="K1093" s="38" t="s">
        <v>93</v>
      </c>
      <c r="L1093" s="38" t="s">
        <v>114</v>
      </c>
      <c r="M1093" s="41" t="str">
        <f aca="false">IF(D1093="","",IF(E1093="Référence inconnue","Référence inconnue",IF(I1093="","Type inconnu",IF(AND(IFERROR(INDEX(Articles!$I$5:$I$304,MATCH(D1093,Articles!$A$5:$A$304,0)),"Aucun")&lt;&gt;"Aucun",G1093=""),"Lot manquant",IF(COUNTIF($N$2:$N$5000,N1093)&gt;1,"Doublon ?","")))))</f>
        <v/>
      </c>
      <c r="N1093" s="6" t="str">
        <f aca="false">IF(D1093="","",B1093&amp;"/"&amp;C1093&amp;"/"&amp;D1093&amp;"/"&amp;G1093&amp;"/"&amp;H1093&amp;"/"&amp;TEXT(A1093,"0"))</f>
        <v>BS-2607-1835/Sortie/FIL10/FIL-2606-09/1/46216</v>
      </c>
    </row>
    <row r="1094" customFormat="false" ht="15" hidden="false" customHeight="false" outlineLevel="0" collapsed="false">
      <c r="A1094" s="37" t="n">
        <v>46218</v>
      </c>
      <c r="B1094" s="38" t="s">
        <v>1209</v>
      </c>
      <c r="C1094" s="38" t="s">
        <v>113</v>
      </c>
      <c r="D1094" s="38" t="s">
        <v>92</v>
      </c>
      <c r="E1094" s="39" t="str">
        <f aca="false">IF(D1094="","",IFERROR(INDEX(Articles!$B$5:$B$304,MATCH(D1094,Articles!$A$5:$A$304,0)),"Référence inconnue"))</f>
        <v>Disque à tronçonner Ø125 mm</v>
      </c>
      <c r="F1094" s="38" t="s">
        <v>111</v>
      </c>
      <c r="G1094" s="38"/>
      <c r="H1094" s="38" t="n">
        <v>10</v>
      </c>
      <c r="I1094" s="40" t="n">
        <f aca="false">IF(C1094="","",IFERROR(INDEX(Listes!$B$3:$B$20,MATCH(C1094,Listes!$A$3:$A$20,0)),""))</f>
        <v>-1</v>
      </c>
      <c r="J1094" s="40" t="n">
        <f aca="false">IF(OR(H1094="",I1094=""),0,H1094*I1094)</f>
        <v>-10</v>
      </c>
      <c r="K1094" s="38" t="s">
        <v>111</v>
      </c>
      <c r="L1094" s="38" t="s">
        <v>114</v>
      </c>
      <c r="M1094" s="41" t="str">
        <f aca="false">IF(D1094="","",IF(E1094="Référence inconnue","Référence inconnue",IF(I1094="","Type inconnu",IF(AND(IFERROR(INDEX(Articles!$I$5:$I$304,MATCH(D1094,Articles!$A$5:$A$304,0)),"Aucun")&lt;&gt;"Aucun",G1094=""),"Lot manquant",IF(COUNTIF($N$2:$N$5000,N1094)&gt;1,"Doublon ?","")))))</f>
        <v/>
      </c>
      <c r="N1094" s="6" t="str">
        <f aca="false">IF(D1094="","",B1094&amp;"/"&amp;C1094&amp;"/"&amp;D1094&amp;"/"&amp;G1094&amp;"/"&amp;H1094&amp;"/"&amp;TEXT(A1094,"0"))</f>
        <v>BS-2607-1836/Sortie/DT125//10/46218</v>
      </c>
    </row>
    <row r="1095" customFormat="false" ht="15" hidden="false" customHeight="false" outlineLevel="0" collapsed="false">
      <c r="A1095" s="37" t="n">
        <v>46218</v>
      </c>
      <c r="B1095" s="38" t="s">
        <v>1210</v>
      </c>
      <c r="C1095" s="38" t="s">
        <v>113</v>
      </c>
      <c r="D1095" s="38" t="s">
        <v>92</v>
      </c>
      <c r="E1095" s="39" t="str">
        <f aca="false">IF(D1095="","",IFERROR(INDEX(Articles!$B$5:$B$304,MATCH(D1095,Articles!$A$5:$A$304,0)),"Référence inconnue"))</f>
        <v>Disque à tronçonner Ø125 mm</v>
      </c>
      <c r="F1095" s="38" t="s">
        <v>111</v>
      </c>
      <c r="G1095" s="38"/>
      <c r="H1095" s="38" t="n">
        <v>4</v>
      </c>
      <c r="I1095" s="40" t="n">
        <f aca="false">IF(C1095="","",IFERROR(INDEX(Listes!$B$3:$B$20,MATCH(C1095,Listes!$A$3:$A$20,0)),""))</f>
        <v>-1</v>
      </c>
      <c r="J1095" s="40" t="n">
        <f aca="false">IF(OR(H1095="",I1095=""),0,H1095*I1095)</f>
        <v>-4</v>
      </c>
      <c r="K1095" s="38" t="s">
        <v>111</v>
      </c>
      <c r="L1095" s="38" t="s">
        <v>114</v>
      </c>
      <c r="M1095" s="41" t="str">
        <f aca="false">IF(D1095="","",IF(E1095="Référence inconnue","Référence inconnue",IF(I1095="","Type inconnu",IF(AND(IFERROR(INDEX(Articles!$I$5:$I$304,MATCH(D1095,Articles!$A$5:$A$304,0)),"Aucun")&lt;&gt;"Aucun",G1095=""),"Lot manquant",IF(COUNTIF($N$2:$N$5000,N1095)&gt;1,"Doublon ?","")))))</f>
        <v/>
      </c>
      <c r="N1095" s="6" t="str">
        <f aca="false">IF(D1095="","",B1095&amp;"/"&amp;C1095&amp;"/"&amp;D1095&amp;"/"&amp;G1095&amp;"/"&amp;H1095&amp;"/"&amp;TEXT(A1095,"0"))</f>
        <v>BS-2607-1837/Sortie/DT125//4/46218</v>
      </c>
    </row>
    <row r="1096" customFormat="false" ht="15" hidden="false" customHeight="false" outlineLevel="0" collapsed="false">
      <c r="A1096" s="37" t="n">
        <v>46218</v>
      </c>
      <c r="B1096" s="38" t="s">
        <v>1211</v>
      </c>
      <c r="C1096" s="38" t="s">
        <v>113</v>
      </c>
      <c r="D1096" s="38" t="s">
        <v>95</v>
      </c>
      <c r="E1096" s="39" t="str">
        <f aca="false">IF(D1096="","",IFERROR(INDEX(Articles!$B$5:$B$304,MATCH(D1096,Articles!$A$5:$A$304,0)),"Référence inconnue"))</f>
        <v>Gants de manutention taille 9</v>
      </c>
      <c r="F1096" s="38" t="s">
        <v>93</v>
      </c>
      <c r="G1096" s="38"/>
      <c r="H1096" s="38" t="n">
        <v>8</v>
      </c>
      <c r="I1096" s="40" t="n">
        <f aca="false">IF(C1096="","",IFERROR(INDEX(Listes!$B$3:$B$20,MATCH(C1096,Listes!$A$3:$A$20,0)),""))</f>
        <v>-1</v>
      </c>
      <c r="J1096" s="40" t="n">
        <f aca="false">IF(OR(H1096="",I1096=""),0,H1096*I1096)</f>
        <v>-8</v>
      </c>
      <c r="K1096" s="38" t="s">
        <v>93</v>
      </c>
      <c r="L1096" s="38" t="s">
        <v>114</v>
      </c>
      <c r="M1096" s="41" t="str">
        <f aca="false">IF(D1096="","",IF(E1096="Référence inconnue","Référence inconnue",IF(I1096="","Type inconnu",IF(AND(IFERROR(INDEX(Articles!$I$5:$I$304,MATCH(D1096,Articles!$A$5:$A$304,0)),"Aucun")&lt;&gt;"Aucun",G1096=""),"Lot manquant",IF(COUNTIF($N$2:$N$5000,N1096)&gt;1,"Doublon ?","")))))</f>
        <v/>
      </c>
      <c r="N1096" s="6" t="str">
        <f aca="false">IF(D1096="","",B1096&amp;"/"&amp;C1096&amp;"/"&amp;D1096&amp;"/"&amp;G1096&amp;"/"&amp;H1096&amp;"/"&amp;TEXT(A1096,"0"))</f>
        <v>BS-2607-1838/Sortie/GA09//8/46218</v>
      </c>
    </row>
    <row r="1097" customFormat="false" ht="15" hidden="false" customHeight="false" outlineLevel="0" collapsed="false">
      <c r="A1097" s="37" t="n">
        <v>46218</v>
      </c>
      <c r="B1097" s="38" t="s">
        <v>1212</v>
      </c>
      <c r="C1097" s="38" t="s">
        <v>113</v>
      </c>
      <c r="D1097" s="38" t="s">
        <v>96</v>
      </c>
      <c r="E1097" s="39" t="str">
        <f aca="false">IF(D1097="","",IFERROR(INDEX(Articles!$B$5:$B$304,MATCH(D1097,Articles!$A$5:$A$304,0)),"Référence inconnue"))</f>
        <v>Film étirable 500 mm</v>
      </c>
      <c r="F1097" s="38" t="s">
        <v>93</v>
      </c>
      <c r="G1097" s="38"/>
      <c r="H1097" s="38" t="n">
        <v>5</v>
      </c>
      <c r="I1097" s="40" t="n">
        <f aca="false">IF(C1097="","",IFERROR(INDEX(Listes!$B$3:$B$20,MATCH(C1097,Listes!$A$3:$A$20,0)),""))</f>
        <v>-1</v>
      </c>
      <c r="J1097" s="40" t="n">
        <f aca="false">IF(OR(H1097="",I1097=""),0,H1097*I1097)</f>
        <v>-5</v>
      </c>
      <c r="K1097" s="38" t="s">
        <v>93</v>
      </c>
      <c r="L1097" s="38" t="s">
        <v>121</v>
      </c>
      <c r="M1097" s="41" t="str">
        <f aca="false">IF(D1097="","",IF(E1097="Référence inconnue","Référence inconnue",IF(I1097="","Type inconnu",IF(AND(IFERROR(INDEX(Articles!$I$5:$I$304,MATCH(D1097,Articles!$A$5:$A$304,0)),"Aucun")&lt;&gt;"Aucun",G1097=""),"Lot manquant",IF(COUNTIF($N$2:$N$5000,N1097)&gt;1,"Doublon ?","")))))</f>
        <v/>
      </c>
      <c r="N1097" s="6" t="str">
        <f aca="false">IF(D1097="","",B1097&amp;"/"&amp;C1097&amp;"/"&amp;D1097&amp;"/"&amp;G1097&amp;"/"&amp;H1097&amp;"/"&amp;TEXT(A1097,"0"))</f>
        <v>BS-2607-1839/Sortie/FS500//5/46218</v>
      </c>
    </row>
    <row r="1098" customFormat="false" ht="15" hidden="false" customHeight="false" outlineLevel="0" collapsed="false">
      <c r="A1098" s="37" t="n">
        <v>46219</v>
      </c>
      <c r="B1098" s="38" t="s">
        <v>1213</v>
      </c>
      <c r="C1098" s="38" t="s">
        <v>107</v>
      </c>
      <c r="D1098" s="38" t="s">
        <v>92</v>
      </c>
      <c r="E1098" s="39" t="str">
        <f aca="false">IF(D1098="","",IFERROR(INDEX(Articles!$B$5:$B$304,MATCH(D1098,Articles!$A$5:$A$304,0)),"Référence inconnue"))</f>
        <v>Disque à tronçonner Ø125 mm</v>
      </c>
      <c r="F1098" s="38" t="s">
        <v>93</v>
      </c>
      <c r="G1098" s="38"/>
      <c r="H1098" s="38" t="n">
        <v>20</v>
      </c>
      <c r="I1098" s="40" t="n">
        <f aca="false">IF(C1098="","",IFERROR(INDEX(Listes!$B$3:$B$20,MATCH(C1098,Listes!$A$3:$A$20,0)),""))</f>
        <v>-1</v>
      </c>
      <c r="J1098" s="40" t="n">
        <f aca="false">IF(OR(H1098="",I1098=""),0,H1098*I1098)</f>
        <v>-20</v>
      </c>
      <c r="K1098" s="38" t="s">
        <v>93</v>
      </c>
      <c r="L1098" s="38" t="s">
        <v>108</v>
      </c>
      <c r="M1098" s="41" t="str">
        <f aca="false">IF(D1098="","",IF(E1098="Référence inconnue","Référence inconnue",IF(I1098="","Type inconnu",IF(AND(IFERROR(INDEX(Articles!$I$5:$I$304,MATCH(D1098,Articles!$A$5:$A$304,0)),"Aucun")&lt;&gt;"Aucun",G1098=""),"Lot manquant",IF(COUNTIF($N$2:$N$5000,N1098)&gt;1,"Doublon ?","")))))</f>
        <v/>
      </c>
      <c r="N1098" s="6" t="str">
        <f aca="false">IF(D1098="","",B1098&amp;"/"&amp;C1098&amp;"/"&amp;D1098&amp;"/"&amp;G1098&amp;"/"&amp;H1098&amp;"/"&amp;TEXT(A1098,"0"))</f>
        <v>TR-2607-080/Transfert sortant/DT125//20/46219</v>
      </c>
    </row>
    <row r="1099" customFormat="false" ht="15" hidden="false" customHeight="false" outlineLevel="0" collapsed="false">
      <c r="A1099" s="37" t="n">
        <v>46219</v>
      </c>
      <c r="B1099" s="38" t="s">
        <v>1213</v>
      </c>
      <c r="C1099" s="38" t="s">
        <v>110</v>
      </c>
      <c r="D1099" s="38" t="s">
        <v>92</v>
      </c>
      <c r="E1099" s="39" t="str">
        <f aca="false">IF(D1099="","",IFERROR(INDEX(Articles!$B$5:$B$304,MATCH(D1099,Articles!$A$5:$A$304,0)),"Référence inconnue"))</f>
        <v>Disque à tronçonner Ø125 mm</v>
      </c>
      <c r="F1099" s="38" t="s">
        <v>111</v>
      </c>
      <c r="G1099" s="38"/>
      <c r="H1099" s="38" t="n">
        <v>20</v>
      </c>
      <c r="I1099" s="40" t="n">
        <f aca="false">IF(C1099="","",IFERROR(INDEX(Listes!$B$3:$B$20,MATCH(C1099,Listes!$A$3:$A$20,0)),""))</f>
        <v>1</v>
      </c>
      <c r="J1099" s="40" t="n">
        <f aca="false">IF(OR(H1099="",I1099=""),0,H1099*I1099)</f>
        <v>20</v>
      </c>
      <c r="K1099" s="38" t="s">
        <v>93</v>
      </c>
      <c r="L1099" s="38" t="s">
        <v>108</v>
      </c>
      <c r="M1099" s="41" t="str">
        <f aca="false">IF(D1099="","",IF(E1099="Référence inconnue","Référence inconnue",IF(I1099="","Type inconnu",IF(AND(IFERROR(INDEX(Articles!$I$5:$I$304,MATCH(D1099,Articles!$A$5:$A$304,0)),"Aucun")&lt;&gt;"Aucun",G1099=""),"Lot manquant",IF(COUNTIF($N$2:$N$5000,N1099)&gt;1,"Doublon ?","")))))</f>
        <v/>
      </c>
      <c r="N1099" s="6" t="str">
        <f aca="false">IF(D1099="","",B1099&amp;"/"&amp;C1099&amp;"/"&amp;D1099&amp;"/"&amp;G1099&amp;"/"&amp;H1099&amp;"/"&amp;TEXT(A1099,"0"))</f>
        <v>TR-2607-080/Transfert entrant/DT125//20/46219</v>
      </c>
    </row>
    <row r="1100" customFormat="false" ht="15" hidden="false" customHeight="false" outlineLevel="0" collapsed="false">
      <c r="A1100" s="37" t="n">
        <v>46219</v>
      </c>
      <c r="B1100" s="38" t="s">
        <v>1214</v>
      </c>
      <c r="C1100" s="38" t="s">
        <v>113</v>
      </c>
      <c r="D1100" s="38" t="s">
        <v>92</v>
      </c>
      <c r="E1100" s="39" t="str">
        <f aca="false">IF(D1100="","",IFERROR(INDEX(Articles!$B$5:$B$304,MATCH(D1100,Articles!$A$5:$A$304,0)),"Référence inconnue"))</f>
        <v>Disque à tronçonner Ø125 mm</v>
      </c>
      <c r="F1100" s="38" t="s">
        <v>111</v>
      </c>
      <c r="G1100" s="38"/>
      <c r="H1100" s="38" t="n">
        <v>6</v>
      </c>
      <c r="I1100" s="40" t="n">
        <f aca="false">IF(C1100="","",IFERROR(INDEX(Listes!$B$3:$B$20,MATCH(C1100,Listes!$A$3:$A$20,0)),""))</f>
        <v>-1</v>
      </c>
      <c r="J1100" s="40" t="n">
        <f aca="false">IF(OR(H1100="",I1100=""),0,H1100*I1100)</f>
        <v>-6</v>
      </c>
      <c r="K1100" s="38" t="s">
        <v>111</v>
      </c>
      <c r="L1100" s="38" t="s">
        <v>114</v>
      </c>
      <c r="M1100" s="41" t="str">
        <f aca="false">IF(D1100="","",IF(E1100="Référence inconnue","Référence inconnue",IF(I1100="","Type inconnu",IF(AND(IFERROR(INDEX(Articles!$I$5:$I$304,MATCH(D1100,Articles!$A$5:$A$304,0)),"Aucun")&lt;&gt;"Aucun",G1100=""),"Lot manquant",IF(COUNTIF($N$2:$N$5000,N1100)&gt;1,"Doublon ?","")))))</f>
        <v/>
      </c>
      <c r="N1100" s="6" t="str">
        <f aca="false">IF(D1100="","",B1100&amp;"/"&amp;C1100&amp;"/"&amp;D1100&amp;"/"&amp;G1100&amp;"/"&amp;H1100&amp;"/"&amp;TEXT(A1100,"0"))</f>
        <v>BS-2607-1840/Sortie/DT125//6/46219</v>
      </c>
    </row>
    <row r="1101" customFormat="false" ht="15" hidden="false" customHeight="false" outlineLevel="0" collapsed="false">
      <c r="A1101" s="37" t="n">
        <v>46219</v>
      </c>
      <c r="B1101" s="38" t="s">
        <v>1215</v>
      </c>
      <c r="C1101" s="38" t="s">
        <v>113</v>
      </c>
      <c r="D1101" s="38" t="s">
        <v>92</v>
      </c>
      <c r="E1101" s="39" t="str">
        <f aca="false">IF(D1101="","",IFERROR(INDEX(Articles!$B$5:$B$304,MATCH(D1101,Articles!$A$5:$A$304,0)),"Référence inconnue"))</f>
        <v>Disque à tronçonner Ø125 mm</v>
      </c>
      <c r="F1101" s="38" t="s">
        <v>111</v>
      </c>
      <c r="G1101" s="38"/>
      <c r="H1101" s="38" t="n">
        <v>2</v>
      </c>
      <c r="I1101" s="40" t="n">
        <f aca="false">IF(C1101="","",IFERROR(INDEX(Listes!$B$3:$B$20,MATCH(C1101,Listes!$A$3:$A$20,0)),""))</f>
        <v>-1</v>
      </c>
      <c r="J1101" s="40" t="n">
        <f aca="false">IF(OR(H1101="",I1101=""),0,H1101*I1101)</f>
        <v>-2</v>
      </c>
      <c r="K1101" s="38" t="s">
        <v>111</v>
      </c>
      <c r="L1101" s="38" t="s">
        <v>114</v>
      </c>
      <c r="M1101" s="41" t="str">
        <f aca="false">IF(D1101="","",IF(E1101="Référence inconnue","Référence inconnue",IF(I1101="","Type inconnu",IF(AND(IFERROR(INDEX(Articles!$I$5:$I$304,MATCH(D1101,Articles!$A$5:$A$304,0)),"Aucun")&lt;&gt;"Aucun",G1101=""),"Lot manquant",IF(COUNTIF($N$2:$N$5000,N1101)&gt;1,"Doublon ?","")))))</f>
        <v/>
      </c>
      <c r="N1101" s="6" t="str">
        <f aca="false">IF(D1101="","",B1101&amp;"/"&amp;C1101&amp;"/"&amp;D1101&amp;"/"&amp;G1101&amp;"/"&amp;H1101&amp;"/"&amp;TEXT(A1101,"0"))</f>
        <v>BS-2607-1841/Sortie/DT125//2/46219</v>
      </c>
    </row>
    <row r="1102" customFormat="false" ht="15" hidden="false" customHeight="false" outlineLevel="0" collapsed="false">
      <c r="A1102" s="37" t="n">
        <v>46219</v>
      </c>
      <c r="B1102" s="38" t="s">
        <v>1216</v>
      </c>
      <c r="C1102" s="38" t="s">
        <v>113</v>
      </c>
      <c r="D1102" s="38" t="s">
        <v>95</v>
      </c>
      <c r="E1102" s="39" t="str">
        <f aca="false">IF(D1102="","",IFERROR(INDEX(Articles!$B$5:$B$304,MATCH(D1102,Articles!$A$5:$A$304,0)),"Référence inconnue"))</f>
        <v>Gants de manutention taille 9</v>
      </c>
      <c r="F1102" s="38" t="s">
        <v>93</v>
      </c>
      <c r="G1102" s="38"/>
      <c r="H1102" s="38" t="n">
        <v>6</v>
      </c>
      <c r="I1102" s="40" t="n">
        <f aca="false">IF(C1102="","",IFERROR(INDEX(Listes!$B$3:$B$20,MATCH(C1102,Listes!$A$3:$A$20,0)),""))</f>
        <v>-1</v>
      </c>
      <c r="J1102" s="40" t="n">
        <f aca="false">IF(OR(H1102="",I1102=""),0,H1102*I1102)</f>
        <v>-6</v>
      </c>
      <c r="K1102" s="38" t="s">
        <v>93</v>
      </c>
      <c r="L1102" s="38" t="s">
        <v>114</v>
      </c>
      <c r="M1102" s="41" t="str">
        <f aca="false">IF(D1102="","",IF(E1102="Référence inconnue","Référence inconnue",IF(I1102="","Type inconnu",IF(AND(IFERROR(INDEX(Articles!$I$5:$I$304,MATCH(D1102,Articles!$A$5:$A$304,0)),"Aucun")&lt;&gt;"Aucun",G1102=""),"Lot manquant",IF(COUNTIF($N$2:$N$5000,N1102)&gt;1,"Doublon ?","")))))</f>
        <v/>
      </c>
      <c r="N1102" s="6" t="str">
        <f aca="false">IF(D1102="","",B1102&amp;"/"&amp;C1102&amp;"/"&amp;D1102&amp;"/"&amp;G1102&amp;"/"&amp;H1102&amp;"/"&amp;TEXT(A1102,"0"))</f>
        <v>BS-2607-1842/Sortie/GA09//6/46219</v>
      </c>
    </row>
    <row r="1103" customFormat="false" ht="15" hidden="false" customHeight="false" outlineLevel="0" collapsed="false">
      <c r="A1103" s="37" t="n">
        <v>46219</v>
      </c>
      <c r="B1103" s="38" t="s">
        <v>1217</v>
      </c>
      <c r="C1103" s="38" t="s">
        <v>113</v>
      </c>
      <c r="D1103" s="38" t="s">
        <v>96</v>
      </c>
      <c r="E1103" s="39" t="str">
        <f aca="false">IF(D1103="","",IFERROR(INDEX(Articles!$B$5:$B$304,MATCH(D1103,Articles!$A$5:$A$304,0)),"Référence inconnue"))</f>
        <v>Film étirable 500 mm</v>
      </c>
      <c r="F1103" s="38" t="s">
        <v>93</v>
      </c>
      <c r="G1103" s="38"/>
      <c r="H1103" s="38" t="n">
        <v>2</v>
      </c>
      <c r="I1103" s="40" t="n">
        <f aca="false">IF(C1103="","",IFERROR(INDEX(Listes!$B$3:$B$20,MATCH(C1103,Listes!$A$3:$A$20,0)),""))</f>
        <v>-1</v>
      </c>
      <c r="J1103" s="40" t="n">
        <f aca="false">IF(OR(H1103="",I1103=""),0,H1103*I1103)</f>
        <v>-2</v>
      </c>
      <c r="K1103" s="38" t="s">
        <v>93</v>
      </c>
      <c r="L1103" s="38" t="s">
        <v>121</v>
      </c>
      <c r="M1103" s="41" t="str">
        <f aca="false">IF(D1103="","",IF(E1103="Référence inconnue","Référence inconnue",IF(I1103="","Type inconnu",IF(AND(IFERROR(INDEX(Articles!$I$5:$I$304,MATCH(D1103,Articles!$A$5:$A$304,0)),"Aucun")&lt;&gt;"Aucun",G1103=""),"Lot manquant",IF(COUNTIF($N$2:$N$5000,N1103)&gt;1,"Doublon ?","")))))</f>
        <v/>
      </c>
      <c r="N1103" s="6" t="str">
        <f aca="false">IF(D1103="","",B1103&amp;"/"&amp;C1103&amp;"/"&amp;D1103&amp;"/"&amp;G1103&amp;"/"&amp;H1103&amp;"/"&amp;TEXT(A1103,"0"))</f>
        <v>BS-2607-1843/Sortie/FS500//2/46219</v>
      </c>
    </row>
    <row r="1104" customFormat="false" ht="15" hidden="false" customHeight="false" outlineLevel="0" collapsed="false">
      <c r="A1104" s="37" t="n">
        <v>46219</v>
      </c>
      <c r="B1104" s="38" t="s">
        <v>1218</v>
      </c>
      <c r="C1104" s="38" t="s">
        <v>113</v>
      </c>
      <c r="D1104" s="38" t="s">
        <v>97</v>
      </c>
      <c r="E1104" s="39" t="str">
        <f aca="false">IF(D1104="","",IFERROR(INDEX(Articles!$B$5:$B$304,MATCH(D1104,Articles!$A$5:$A$304,0)),"Référence inconnue"))</f>
        <v>Vis H M8x30 (boîte de 100)</v>
      </c>
      <c r="F1104" s="38" t="s">
        <v>93</v>
      </c>
      <c r="G1104" s="38"/>
      <c r="H1104" s="38" t="n">
        <v>1</v>
      </c>
      <c r="I1104" s="40" t="n">
        <f aca="false">IF(C1104="","",IFERROR(INDEX(Listes!$B$3:$B$20,MATCH(C1104,Listes!$A$3:$A$20,0)),""))</f>
        <v>-1</v>
      </c>
      <c r="J1104" s="40" t="n">
        <f aca="false">IF(OR(H1104="",I1104=""),0,H1104*I1104)</f>
        <v>-1</v>
      </c>
      <c r="K1104" s="38" t="s">
        <v>93</v>
      </c>
      <c r="L1104" s="38" t="s">
        <v>114</v>
      </c>
      <c r="M1104" s="41" t="str">
        <f aca="false">IF(D1104="","",IF(E1104="Référence inconnue","Référence inconnue",IF(I1104="","Type inconnu",IF(AND(IFERROR(INDEX(Articles!$I$5:$I$304,MATCH(D1104,Articles!$A$5:$A$304,0)),"Aucun")&lt;&gt;"Aucun",G1104=""),"Lot manquant",IF(COUNTIF($N$2:$N$5000,N1104)&gt;1,"Doublon ?","")))))</f>
        <v/>
      </c>
      <c r="N1104" s="6" t="str">
        <f aca="false">IF(D1104="","",B1104&amp;"/"&amp;C1104&amp;"/"&amp;D1104&amp;"/"&amp;G1104&amp;"/"&amp;H1104&amp;"/"&amp;TEXT(A1104,"0"))</f>
        <v>BS-2607-1844/Sortie/BO830//1/46219</v>
      </c>
    </row>
    <row r="1105" customFormat="false" ht="15" hidden="false" customHeight="false" outlineLevel="0" collapsed="false">
      <c r="A1105" s="37" t="n">
        <v>46220</v>
      </c>
      <c r="B1105" s="38" t="s">
        <v>1219</v>
      </c>
      <c r="C1105" s="38" t="s">
        <v>113</v>
      </c>
      <c r="D1105" s="38" t="s">
        <v>92</v>
      </c>
      <c r="E1105" s="39" t="str">
        <f aca="false">IF(D1105="","",IFERROR(INDEX(Articles!$B$5:$B$304,MATCH(D1105,Articles!$A$5:$A$304,0)),"Référence inconnue"))</f>
        <v>Disque à tronçonner Ø125 mm</v>
      </c>
      <c r="F1105" s="38" t="s">
        <v>111</v>
      </c>
      <c r="G1105" s="38"/>
      <c r="H1105" s="38" t="n">
        <v>6</v>
      </c>
      <c r="I1105" s="40" t="n">
        <f aca="false">IF(C1105="","",IFERROR(INDEX(Listes!$B$3:$B$20,MATCH(C1105,Listes!$A$3:$A$20,0)),""))</f>
        <v>-1</v>
      </c>
      <c r="J1105" s="40" t="n">
        <f aca="false">IF(OR(H1105="",I1105=""),0,H1105*I1105)</f>
        <v>-6</v>
      </c>
      <c r="K1105" s="38" t="s">
        <v>111</v>
      </c>
      <c r="L1105" s="38" t="s">
        <v>114</v>
      </c>
      <c r="M1105" s="41" t="str">
        <f aca="false">IF(D1105="","",IF(E1105="Référence inconnue","Référence inconnue",IF(I1105="","Type inconnu",IF(AND(IFERROR(INDEX(Articles!$I$5:$I$304,MATCH(D1105,Articles!$A$5:$A$304,0)),"Aucun")&lt;&gt;"Aucun",G1105=""),"Lot manquant",IF(COUNTIF($N$2:$N$5000,N1105)&gt;1,"Doublon ?","")))))</f>
        <v/>
      </c>
      <c r="N1105" s="6" t="str">
        <f aca="false">IF(D1105="","",B1105&amp;"/"&amp;C1105&amp;"/"&amp;D1105&amp;"/"&amp;G1105&amp;"/"&amp;H1105&amp;"/"&amp;TEXT(A1105,"0"))</f>
        <v>BS-2607-1845/Sortie/DT125//6/46220</v>
      </c>
    </row>
    <row r="1106" customFormat="false" ht="15" hidden="false" customHeight="false" outlineLevel="0" collapsed="false">
      <c r="A1106" s="37" t="n">
        <v>46220</v>
      </c>
      <c r="B1106" s="38" t="s">
        <v>1220</v>
      </c>
      <c r="C1106" s="38" t="s">
        <v>113</v>
      </c>
      <c r="D1106" s="38" t="s">
        <v>92</v>
      </c>
      <c r="E1106" s="39" t="str">
        <f aca="false">IF(D1106="","",IFERROR(INDEX(Articles!$B$5:$B$304,MATCH(D1106,Articles!$A$5:$A$304,0)),"Référence inconnue"))</f>
        <v>Disque à tronçonner Ø125 mm</v>
      </c>
      <c r="F1106" s="38" t="s">
        <v>111</v>
      </c>
      <c r="G1106" s="38"/>
      <c r="H1106" s="38" t="n">
        <v>3</v>
      </c>
      <c r="I1106" s="40" t="n">
        <f aca="false">IF(C1106="","",IFERROR(INDEX(Listes!$B$3:$B$20,MATCH(C1106,Listes!$A$3:$A$20,0)),""))</f>
        <v>-1</v>
      </c>
      <c r="J1106" s="40" t="n">
        <f aca="false">IF(OR(H1106="",I1106=""),0,H1106*I1106)</f>
        <v>-3</v>
      </c>
      <c r="K1106" s="38" t="s">
        <v>111</v>
      </c>
      <c r="L1106" s="38" t="s">
        <v>114</v>
      </c>
      <c r="M1106" s="41" t="str">
        <f aca="false">IF(D1106="","",IF(E1106="Référence inconnue","Référence inconnue",IF(I1106="","Type inconnu",IF(AND(IFERROR(INDEX(Articles!$I$5:$I$304,MATCH(D1106,Articles!$A$5:$A$304,0)),"Aucun")&lt;&gt;"Aucun",G1106=""),"Lot manquant",IF(COUNTIF($N$2:$N$5000,N1106)&gt;1,"Doublon ?","")))))</f>
        <v/>
      </c>
      <c r="N1106" s="6" t="str">
        <f aca="false">IF(D1106="","",B1106&amp;"/"&amp;C1106&amp;"/"&amp;D1106&amp;"/"&amp;G1106&amp;"/"&amp;H1106&amp;"/"&amp;TEXT(A1106,"0"))</f>
        <v>BS-2607-1846/Sortie/DT125//3/46220</v>
      </c>
    </row>
    <row r="1107" customFormat="false" ht="15" hidden="false" customHeight="false" outlineLevel="0" collapsed="false">
      <c r="A1107" s="37" t="n">
        <v>46220</v>
      </c>
      <c r="B1107" s="38" t="s">
        <v>1221</v>
      </c>
      <c r="C1107" s="38" t="s">
        <v>113</v>
      </c>
      <c r="D1107" s="38" t="s">
        <v>95</v>
      </c>
      <c r="E1107" s="39" t="str">
        <f aca="false">IF(D1107="","",IFERROR(INDEX(Articles!$B$5:$B$304,MATCH(D1107,Articles!$A$5:$A$304,0)),"Référence inconnue"))</f>
        <v>Gants de manutention taille 9</v>
      </c>
      <c r="F1107" s="38" t="s">
        <v>93</v>
      </c>
      <c r="G1107" s="38"/>
      <c r="H1107" s="38" t="n">
        <v>7</v>
      </c>
      <c r="I1107" s="40" t="n">
        <f aca="false">IF(C1107="","",IFERROR(INDEX(Listes!$B$3:$B$20,MATCH(C1107,Listes!$A$3:$A$20,0)),""))</f>
        <v>-1</v>
      </c>
      <c r="J1107" s="40" t="n">
        <f aca="false">IF(OR(H1107="",I1107=""),0,H1107*I1107)</f>
        <v>-7</v>
      </c>
      <c r="K1107" s="38" t="s">
        <v>93</v>
      </c>
      <c r="L1107" s="38" t="s">
        <v>114</v>
      </c>
      <c r="M1107" s="41" t="str">
        <f aca="false">IF(D1107="","",IF(E1107="Référence inconnue","Référence inconnue",IF(I1107="","Type inconnu",IF(AND(IFERROR(INDEX(Articles!$I$5:$I$304,MATCH(D1107,Articles!$A$5:$A$304,0)),"Aucun")&lt;&gt;"Aucun",G1107=""),"Lot manquant",IF(COUNTIF($N$2:$N$5000,N1107)&gt;1,"Doublon ?","")))))</f>
        <v/>
      </c>
      <c r="N1107" s="6" t="str">
        <f aca="false">IF(D1107="","",B1107&amp;"/"&amp;C1107&amp;"/"&amp;D1107&amp;"/"&amp;G1107&amp;"/"&amp;H1107&amp;"/"&amp;TEXT(A1107,"0"))</f>
        <v>BS-2607-1847/Sortie/GA09//7/46220</v>
      </c>
    </row>
    <row r="1108" customFormat="false" ht="15" hidden="false" customHeight="false" outlineLevel="0" collapsed="false">
      <c r="A1108" s="37" t="n">
        <v>46220</v>
      </c>
      <c r="B1108" s="38" t="s">
        <v>1222</v>
      </c>
      <c r="C1108" s="38" t="s">
        <v>113</v>
      </c>
      <c r="D1108" s="38" t="s">
        <v>96</v>
      </c>
      <c r="E1108" s="39" t="str">
        <f aca="false">IF(D1108="","",IFERROR(INDEX(Articles!$B$5:$B$304,MATCH(D1108,Articles!$A$5:$A$304,0)),"Référence inconnue"))</f>
        <v>Film étirable 500 mm</v>
      </c>
      <c r="F1108" s="38" t="s">
        <v>93</v>
      </c>
      <c r="G1108" s="38"/>
      <c r="H1108" s="38" t="n">
        <v>3</v>
      </c>
      <c r="I1108" s="40" t="n">
        <f aca="false">IF(C1108="","",IFERROR(INDEX(Listes!$B$3:$B$20,MATCH(C1108,Listes!$A$3:$A$20,0)),""))</f>
        <v>-1</v>
      </c>
      <c r="J1108" s="40" t="n">
        <f aca="false">IF(OR(H1108="",I1108=""),0,H1108*I1108)</f>
        <v>-3</v>
      </c>
      <c r="K1108" s="38" t="s">
        <v>93</v>
      </c>
      <c r="L1108" s="38" t="s">
        <v>121</v>
      </c>
      <c r="M1108" s="41" t="str">
        <f aca="false">IF(D1108="","",IF(E1108="Référence inconnue","Référence inconnue",IF(I1108="","Type inconnu",IF(AND(IFERROR(INDEX(Articles!$I$5:$I$304,MATCH(D1108,Articles!$A$5:$A$304,0)),"Aucun")&lt;&gt;"Aucun",G1108=""),"Lot manquant",IF(COUNTIF($N$2:$N$5000,N1108)&gt;1,"Doublon ?","")))))</f>
        <v/>
      </c>
      <c r="N1108" s="6" t="str">
        <f aca="false">IF(D1108="","",B1108&amp;"/"&amp;C1108&amp;"/"&amp;D1108&amp;"/"&amp;G1108&amp;"/"&amp;H1108&amp;"/"&amp;TEXT(A1108,"0"))</f>
        <v>BS-2607-1848/Sortie/FS500//3/46220</v>
      </c>
    </row>
    <row r="1109" customFormat="false" ht="15" hidden="false" customHeight="false" outlineLevel="0" collapsed="false">
      <c r="A1109" s="37" t="n">
        <v>46223</v>
      </c>
      <c r="B1109" s="38" t="s">
        <v>1223</v>
      </c>
      <c r="C1109" s="38" t="s">
        <v>113</v>
      </c>
      <c r="D1109" s="38" t="s">
        <v>92</v>
      </c>
      <c r="E1109" s="39" t="str">
        <f aca="false">IF(D1109="","",IFERROR(INDEX(Articles!$B$5:$B$304,MATCH(D1109,Articles!$A$5:$A$304,0)),"Référence inconnue"))</f>
        <v>Disque à tronçonner Ø125 mm</v>
      </c>
      <c r="F1109" s="38" t="s">
        <v>111</v>
      </c>
      <c r="G1109" s="38"/>
      <c r="H1109" s="38" t="n">
        <v>2</v>
      </c>
      <c r="I1109" s="40" t="n">
        <f aca="false">IF(C1109="","",IFERROR(INDEX(Listes!$B$3:$B$20,MATCH(C1109,Listes!$A$3:$A$20,0)),""))</f>
        <v>-1</v>
      </c>
      <c r="J1109" s="40" t="n">
        <f aca="false">IF(OR(H1109="",I1109=""),0,H1109*I1109)</f>
        <v>-2</v>
      </c>
      <c r="K1109" s="38" t="s">
        <v>111</v>
      </c>
      <c r="L1109" s="38" t="s">
        <v>114</v>
      </c>
      <c r="M1109" s="41" t="str">
        <f aca="false">IF(D1109="","",IF(E1109="Référence inconnue","Référence inconnue",IF(I1109="","Type inconnu",IF(AND(IFERROR(INDEX(Articles!$I$5:$I$304,MATCH(D1109,Articles!$A$5:$A$304,0)),"Aucun")&lt;&gt;"Aucun",G1109=""),"Lot manquant",IF(COUNTIF($N$2:$N$5000,N1109)&gt;1,"Doublon ?","")))))</f>
        <v/>
      </c>
      <c r="N1109" s="6" t="str">
        <f aca="false">IF(D1109="","",B1109&amp;"/"&amp;C1109&amp;"/"&amp;D1109&amp;"/"&amp;G1109&amp;"/"&amp;H1109&amp;"/"&amp;TEXT(A1109,"0"))</f>
        <v>BS-2607-1849/Sortie/DT125//2/46223</v>
      </c>
    </row>
    <row r="1110" customFormat="false" ht="15" hidden="false" customHeight="false" outlineLevel="0" collapsed="false">
      <c r="A1110" s="37" t="n">
        <v>46223</v>
      </c>
      <c r="B1110" s="38" t="s">
        <v>1224</v>
      </c>
      <c r="C1110" s="38" t="s">
        <v>113</v>
      </c>
      <c r="D1110" s="38" t="s">
        <v>95</v>
      </c>
      <c r="E1110" s="39" t="str">
        <f aca="false">IF(D1110="","",IFERROR(INDEX(Articles!$B$5:$B$304,MATCH(D1110,Articles!$A$5:$A$304,0)),"Référence inconnue"))</f>
        <v>Gants de manutention taille 9</v>
      </c>
      <c r="F1110" s="38" t="s">
        <v>93</v>
      </c>
      <c r="G1110" s="38"/>
      <c r="H1110" s="38" t="n">
        <v>4</v>
      </c>
      <c r="I1110" s="40" t="n">
        <f aca="false">IF(C1110="","",IFERROR(INDEX(Listes!$B$3:$B$20,MATCH(C1110,Listes!$A$3:$A$20,0)),""))</f>
        <v>-1</v>
      </c>
      <c r="J1110" s="40" t="n">
        <f aca="false">IF(OR(H1110="",I1110=""),0,H1110*I1110)</f>
        <v>-4</v>
      </c>
      <c r="K1110" s="38" t="s">
        <v>93</v>
      </c>
      <c r="L1110" s="38" t="s">
        <v>114</v>
      </c>
      <c r="M1110" s="41" t="str">
        <f aca="false">IF(D1110="","",IF(E1110="Référence inconnue","Référence inconnue",IF(I1110="","Type inconnu",IF(AND(IFERROR(INDEX(Articles!$I$5:$I$304,MATCH(D1110,Articles!$A$5:$A$304,0)),"Aucun")&lt;&gt;"Aucun",G1110=""),"Lot manquant",IF(COUNTIF($N$2:$N$5000,N1110)&gt;1,"Doublon ?","")))))</f>
        <v/>
      </c>
      <c r="N1110" s="6" t="str">
        <f aca="false">IF(D1110="","",B1110&amp;"/"&amp;C1110&amp;"/"&amp;D1110&amp;"/"&amp;G1110&amp;"/"&amp;H1110&amp;"/"&amp;TEXT(A1110,"0"))</f>
        <v>BS-2607-1850/Sortie/GA09//4/46223</v>
      </c>
    </row>
    <row r="1111" customFormat="false" ht="15" hidden="false" customHeight="false" outlineLevel="0" collapsed="false">
      <c r="A1111" s="37" t="n">
        <v>46223</v>
      </c>
      <c r="B1111" s="38" t="s">
        <v>1225</v>
      </c>
      <c r="C1111" s="38" t="s">
        <v>113</v>
      </c>
      <c r="D1111" s="38" t="s">
        <v>96</v>
      </c>
      <c r="E1111" s="39" t="str">
        <f aca="false">IF(D1111="","",IFERROR(INDEX(Articles!$B$5:$B$304,MATCH(D1111,Articles!$A$5:$A$304,0)),"Référence inconnue"))</f>
        <v>Film étirable 500 mm</v>
      </c>
      <c r="F1111" s="38" t="s">
        <v>93</v>
      </c>
      <c r="G1111" s="38"/>
      <c r="H1111" s="38" t="n">
        <v>3</v>
      </c>
      <c r="I1111" s="40" t="n">
        <f aca="false">IF(C1111="","",IFERROR(INDEX(Listes!$B$3:$B$20,MATCH(C1111,Listes!$A$3:$A$20,0)),""))</f>
        <v>-1</v>
      </c>
      <c r="J1111" s="40" t="n">
        <f aca="false">IF(OR(H1111="",I1111=""),0,H1111*I1111)</f>
        <v>-3</v>
      </c>
      <c r="K1111" s="38" t="s">
        <v>93</v>
      </c>
      <c r="L1111" s="38" t="s">
        <v>121</v>
      </c>
      <c r="M1111" s="41" t="str">
        <f aca="false">IF(D1111="","",IF(E1111="Référence inconnue","Référence inconnue",IF(I1111="","Type inconnu",IF(AND(IFERROR(INDEX(Articles!$I$5:$I$304,MATCH(D1111,Articles!$A$5:$A$304,0)),"Aucun")&lt;&gt;"Aucun",G1111=""),"Lot manquant",IF(COUNTIF($N$2:$N$5000,N1111)&gt;1,"Doublon ?","")))))</f>
        <v/>
      </c>
      <c r="N1111" s="6" t="str">
        <f aca="false">IF(D1111="","",B1111&amp;"/"&amp;C1111&amp;"/"&amp;D1111&amp;"/"&amp;G1111&amp;"/"&amp;H1111&amp;"/"&amp;TEXT(A1111,"0"))</f>
        <v>BS-2607-1851/Sortie/FS500//3/46223</v>
      </c>
    </row>
    <row r="1112" customFormat="false" ht="15" hidden="false" customHeight="false" outlineLevel="0" collapsed="false">
      <c r="A1112" s="37" t="n">
        <v>46223</v>
      </c>
      <c r="B1112" s="38" t="s">
        <v>1226</v>
      </c>
      <c r="C1112" s="38" t="s">
        <v>113</v>
      </c>
      <c r="D1112" s="38" t="s">
        <v>97</v>
      </c>
      <c r="E1112" s="39" t="str">
        <f aca="false">IF(D1112="","",IFERROR(INDEX(Articles!$B$5:$B$304,MATCH(D1112,Articles!$A$5:$A$304,0)),"Référence inconnue"))</f>
        <v>Vis H M8x30 (boîte de 100)</v>
      </c>
      <c r="F1112" s="38" t="s">
        <v>93</v>
      </c>
      <c r="G1112" s="38"/>
      <c r="H1112" s="38" t="n">
        <v>4</v>
      </c>
      <c r="I1112" s="40" t="n">
        <f aca="false">IF(C1112="","",IFERROR(INDEX(Listes!$B$3:$B$20,MATCH(C1112,Listes!$A$3:$A$20,0)),""))</f>
        <v>-1</v>
      </c>
      <c r="J1112" s="40" t="n">
        <f aca="false">IF(OR(H1112="",I1112=""),0,H1112*I1112)</f>
        <v>-4</v>
      </c>
      <c r="K1112" s="38" t="s">
        <v>93</v>
      </c>
      <c r="L1112" s="38" t="s">
        <v>114</v>
      </c>
      <c r="M1112" s="41" t="str">
        <f aca="false">IF(D1112="","",IF(E1112="Référence inconnue","Référence inconnue",IF(I1112="","Type inconnu",IF(AND(IFERROR(INDEX(Articles!$I$5:$I$304,MATCH(D1112,Articles!$A$5:$A$304,0)),"Aucun")&lt;&gt;"Aucun",G1112=""),"Lot manquant",IF(COUNTIF($N$2:$N$5000,N1112)&gt;1,"Doublon ?","")))))</f>
        <v/>
      </c>
      <c r="N1112" s="6" t="str">
        <f aca="false">IF(D1112="","",B1112&amp;"/"&amp;C1112&amp;"/"&amp;D1112&amp;"/"&amp;G1112&amp;"/"&amp;H1112&amp;"/"&amp;TEXT(A1112,"0"))</f>
        <v>BS-2607-1852/Sortie/BO830//4/46223</v>
      </c>
    </row>
    <row r="1113" customFormat="false" ht="15" hidden="false" customHeight="false" outlineLevel="0" collapsed="false">
      <c r="A1113" s="37" t="n">
        <v>46224</v>
      </c>
      <c r="B1113" s="38" t="s">
        <v>1227</v>
      </c>
      <c r="C1113" s="38" t="s">
        <v>113</v>
      </c>
      <c r="D1113" s="38" t="s">
        <v>92</v>
      </c>
      <c r="E1113" s="39" t="str">
        <f aca="false">IF(D1113="","",IFERROR(INDEX(Articles!$B$5:$B$304,MATCH(D1113,Articles!$A$5:$A$304,0)),"Référence inconnue"))</f>
        <v>Disque à tronçonner Ø125 mm</v>
      </c>
      <c r="F1113" s="38" t="s">
        <v>111</v>
      </c>
      <c r="G1113" s="38"/>
      <c r="H1113" s="38" t="n">
        <v>6</v>
      </c>
      <c r="I1113" s="40" t="n">
        <f aca="false">IF(C1113="","",IFERROR(INDEX(Listes!$B$3:$B$20,MATCH(C1113,Listes!$A$3:$A$20,0)),""))</f>
        <v>-1</v>
      </c>
      <c r="J1113" s="40" t="n">
        <f aca="false">IF(OR(H1113="",I1113=""),0,H1113*I1113)</f>
        <v>-6</v>
      </c>
      <c r="K1113" s="38" t="s">
        <v>111</v>
      </c>
      <c r="L1113" s="38" t="s">
        <v>114</v>
      </c>
      <c r="M1113" s="41" t="str">
        <f aca="false">IF(D1113="","",IF(E1113="Référence inconnue","Référence inconnue",IF(I1113="","Type inconnu",IF(AND(IFERROR(INDEX(Articles!$I$5:$I$304,MATCH(D1113,Articles!$A$5:$A$304,0)),"Aucun")&lt;&gt;"Aucun",G1113=""),"Lot manquant",IF(COUNTIF($N$2:$N$5000,N1113)&gt;1,"Doublon ?","")))))</f>
        <v/>
      </c>
      <c r="N1113" s="6" t="str">
        <f aca="false">IF(D1113="","",B1113&amp;"/"&amp;C1113&amp;"/"&amp;D1113&amp;"/"&amp;G1113&amp;"/"&amp;H1113&amp;"/"&amp;TEXT(A1113,"0"))</f>
        <v>BS-2607-1853/Sortie/DT125//6/46224</v>
      </c>
    </row>
    <row r="1114" customFormat="false" ht="15" hidden="false" customHeight="false" outlineLevel="0" collapsed="false">
      <c r="A1114" s="37" t="n">
        <v>46224</v>
      </c>
      <c r="B1114" s="38" t="s">
        <v>1228</v>
      </c>
      <c r="C1114" s="38" t="s">
        <v>113</v>
      </c>
      <c r="D1114" s="38" t="s">
        <v>95</v>
      </c>
      <c r="E1114" s="39" t="str">
        <f aca="false">IF(D1114="","",IFERROR(INDEX(Articles!$B$5:$B$304,MATCH(D1114,Articles!$A$5:$A$304,0)),"Référence inconnue"))</f>
        <v>Gants de manutention taille 9</v>
      </c>
      <c r="F1114" s="38" t="s">
        <v>93</v>
      </c>
      <c r="G1114" s="38"/>
      <c r="H1114" s="38" t="n">
        <v>7</v>
      </c>
      <c r="I1114" s="40" t="n">
        <f aca="false">IF(C1114="","",IFERROR(INDEX(Listes!$B$3:$B$20,MATCH(C1114,Listes!$A$3:$A$20,0)),""))</f>
        <v>-1</v>
      </c>
      <c r="J1114" s="40" t="n">
        <f aca="false">IF(OR(H1114="",I1114=""),0,H1114*I1114)</f>
        <v>-7</v>
      </c>
      <c r="K1114" s="38" t="s">
        <v>93</v>
      </c>
      <c r="L1114" s="38" t="s">
        <v>114</v>
      </c>
      <c r="M1114" s="41" t="str">
        <f aca="false">IF(D1114="","",IF(E1114="Référence inconnue","Référence inconnue",IF(I1114="","Type inconnu",IF(AND(IFERROR(INDEX(Articles!$I$5:$I$304,MATCH(D1114,Articles!$A$5:$A$304,0)),"Aucun")&lt;&gt;"Aucun",G1114=""),"Lot manquant",IF(COUNTIF($N$2:$N$5000,N1114)&gt;1,"Doublon ?","")))))</f>
        <v/>
      </c>
      <c r="N1114" s="6" t="str">
        <f aca="false">IF(D1114="","",B1114&amp;"/"&amp;C1114&amp;"/"&amp;D1114&amp;"/"&amp;G1114&amp;"/"&amp;H1114&amp;"/"&amp;TEXT(A1114,"0"))</f>
        <v>BS-2607-1854/Sortie/GA09//7/46224</v>
      </c>
    </row>
    <row r="1115" customFormat="false" ht="15" hidden="false" customHeight="false" outlineLevel="0" collapsed="false">
      <c r="A1115" s="37" t="n">
        <v>46224</v>
      </c>
      <c r="B1115" s="38" t="s">
        <v>1229</v>
      </c>
      <c r="C1115" s="38" t="s">
        <v>113</v>
      </c>
      <c r="D1115" s="38" t="s">
        <v>97</v>
      </c>
      <c r="E1115" s="39" t="str">
        <f aca="false">IF(D1115="","",IFERROR(INDEX(Articles!$B$5:$B$304,MATCH(D1115,Articles!$A$5:$A$304,0)),"Référence inconnue"))</f>
        <v>Vis H M8x30 (boîte de 100)</v>
      </c>
      <c r="F1115" s="38" t="s">
        <v>93</v>
      </c>
      <c r="G1115" s="38"/>
      <c r="H1115" s="38" t="n">
        <v>3</v>
      </c>
      <c r="I1115" s="40" t="n">
        <f aca="false">IF(C1115="","",IFERROR(INDEX(Listes!$B$3:$B$20,MATCH(C1115,Listes!$A$3:$A$20,0)),""))</f>
        <v>-1</v>
      </c>
      <c r="J1115" s="40" t="n">
        <f aca="false">IF(OR(H1115="",I1115=""),0,H1115*I1115)</f>
        <v>-3</v>
      </c>
      <c r="K1115" s="38" t="s">
        <v>93</v>
      </c>
      <c r="L1115" s="38" t="s">
        <v>114</v>
      </c>
      <c r="M1115" s="41" t="str">
        <f aca="false">IF(D1115="","",IF(E1115="Référence inconnue","Référence inconnue",IF(I1115="","Type inconnu",IF(AND(IFERROR(INDEX(Articles!$I$5:$I$304,MATCH(D1115,Articles!$A$5:$A$304,0)),"Aucun")&lt;&gt;"Aucun",G1115=""),"Lot manquant",IF(COUNTIF($N$2:$N$5000,N1115)&gt;1,"Doublon ?","")))))</f>
        <v/>
      </c>
      <c r="N1115" s="6" t="str">
        <f aca="false">IF(D1115="","",B1115&amp;"/"&amp;C1115&amp;"/"&amp;D1115&amp;"/"&amp;G1115&amp;"/"&amp;H1115&amp;"/"&amp;TEXT(A1115,"0"))</f>
        <v>BS-2607-1855/Sortie/BO830//3/46224</v>
      </c>
    </row>
    <row r="1116" customFormat="false" ht="15" hidden="false" customHeight="false" outlineLevel="0" collapsed="false">
      <c r="A1116" s="37" t="n">
        <v>46224</v>
      </c>
      <c r="B1116" s="38" t="s">
        <v>1230</v>
      </c>
      <c r="C1116" s="38" t="s">
        <v>113</v>
      </c>
      <c r="D1116" s="38" t="s">
        <v>105</v>
      </c>
      <c r="E1116" s="39" t="str">
        <f aca="false">IF(D1116="","",IFERROR(INDEX(Articles!$B$5:$B$304,MATCH(D1116,Articles!$A$5:$A$304,0)),"Référence inconnue"))</f>
        <v>Élingue textile 2 t, 2 m</v>
      </c>
      <c r="F1116" s="38" t="s">
        <v>93</v>
      </c>
      <c r="G1116" s="38"/>
      <c r="H1116" s="38" t="n">
        <v>2</v>
      </c>
      <c r="I1116" s="40" t="n">
        <f aca="false">IF(C1116="","",IFERROR(INDEX(Listes!$B$3:$B$20,MATCH(C1116,Listes!$A$3:$A$20,0)),""))</f>
        <v>-1</v>
      </c>
      <c r="J1116" s="40" t="n">
        <f aca="false">IF(OR(H1116="",I1116=""),0,H1116*I1116)</f>
        <v>-2</v>
      </c>
      <c r="K1116" s="38" t="s">
        <v>93</v>
      </c>
      <c r="L1116" s="38" t="s">
        <v>124</v>
      </c>
      <c r="M1116" s="41" t="str">
        <f aca="false">IF(D1116="","",IF(E1116="Référence inconnue","Référence inconnue",IF(I1116="","Type inconnu",IF(AND(IFERROR(INDEX(Articles!$I$5:$I$304,MATCH(D1116,Articles!$A$5:$A$304,0)),"Aucun")&lt;&gt;"Aucun",G1116=""),"Lot manquant",IF(COUNTIF($N$2:$N$5000,N1116)&gt;1,"Doublon ?","")))))</f>
        <v/>
      </c>
      <c r="N1116" s="6" t="str">
        <f aca="false">IF(D1116="","",B1116&amp;"/"&amp;C1116&amp;"/"&amp;D1116&amp;"/"&amp;G1116&amp;"/"&amp;H1116&amp;"/"&amp;TEXT(A1116,"0"))</f>
        <v>BS-2607-1856/Sortie/EL2T//2/46224</v>
      </c>
    </row>
    <row r="1117" customFormat="false" ht="15" hidden="false" customHeight="false" outlineLevel="0" collapsed="false">
      <c r="A1117" s="37" t="n">
        <v>46225</v>
      </c>
      <c r="B1117" s="38" t="s">
        <v>1231</v>
      </c>
      <c r="C1117" s="38" t="s">
        <v>107</v>
      </c>
      <c r="D1117" s="38" t="s">
        <v>92</v>
      </c>
      <c r="E1117" s="39" t="str">
        <f aca="false">IF(D1117="","",IFERROR(INDEX(Articles!$B$5:$B$304,MATCH(D1117,Articles!$A$5:$A$304,0)),"Référence inconnue"))</f>
        <v>Disque à tronçonner Ø125 mm</v>
      </c>
      <c r="F1117" s="38" t="s">
        <v>93</v>
      </c>
      <c r="G1117" s="38"/>
      <c r="H1117" s="38" t="n">
        <v>20</v>
      </c>
      <c r="I1117" s="40" t="n">
        <f aca="false">IF(C1117="","",IFERROR(INDEX(Listes!$B$3:$B$20,MATCH(C1117,Listes!$A$3:$A$20,0)),""))</f>
        <v>-1</v>
      </c>
      <c r="J1117" s="40" t="n">
        <f aca="false">IF(OR(H1117="",I1117=""),0,H1117*I1117)</f>
        <v>-20</v>
      </c>
      <c r="K1117" s="38" t="s">
        <v>93</v>
      </c>
      <c r="L1117" s="38" t="s">
        <v>108</v>
      </c>
      <c r="M1117" s="41" t="str">
        <f aca="false">IF(D1117="","",IF(E1117="Référence inconnue","Référence inconnue",IF(I1117="","Type inconnu",IF(AND(IFERROR(INDEX(Articles!$I$5:$I$304,MATCH(D1117,Articles!$A$5:$A$304,0)),"Aucun")&lt;&gt;"Aucun",G1117=""),"Lot manquant",IF(COUNTIF($N$2:$N$5000,N1117)&gt;1,"Doublon ?","")))))</f>
        <v/>
      </c>
      <c r="N1117" s="6" t="str">
        <f aca="false">IF(D1117="","",B1117&amp;"/"&amp;C1117&amp;"/"&amp;D1117&amp;"/"&amp;G1117&amp;"/"&amp;H1117&amp;"/"&amp;TEXT(A1117,"0"))</f>
        <v>TR-2607-081/Transfert sortant/DT125//20/46225</v>
      </c>
    </row>
    <row r="1118" customFormat="false" ht="15" hidden="false" customHeight="false" outlineLevel="0" collapsed="false">
      <c r="A1118" s="37" t="n">
        <v>46225</v>
      </c>
      <c r="B1118" s="38" t="s">
        <v>1231</v>
      </c>
      <c r="C1118" s="38" t="s">
        <v>110</v>
      </c>
      <c r="D1118" s="38" t="s">
        <v>92</v>
      </c>
      <c r="E1118" s="39" t="str">
        <f aca="false">IF(D1118="","",IFERROR(INDEX(Articles!$B$5:$B$304,MATCH(D1118,Articles!$A$5:$A$304,0)),"Référence inconnue"))</f>
        <v>Disque à tronçonner Ø125 mm</v>
      </c>
      <c r="F1118" s="38" t="s">
        <v>111</v>
      </c>
      <c r="G1118" s="38"/>
      <c r="H1118" s="38" t="n">
        <v>20</v>
      </c>
      <c r="I1118" s="40" t="n">
        <f aca="false">IF(C1118="","",IFERROR(INDEX(Listes!$B$3:$B$20,MATCH(C1118,Listes!$A$3:$A$20,0)),""))</f>
        <v>1</v>
      </c>
      <c r="J1118" s="40" t="n">
        <f aca="false">IF(OR(H1118="",I1118=""),0,H1118*I1118)</f>
        <v>20</v>
      </c>
      <c r="K1118" s="38" t="s">
        <v>93</v>
      </c>
      <c r="L1118" s="38" t="s">
        <v>108</v>
      </c>
      <c r="M1118" s="41" t="str">
        <f aca="false">IF(D1118="","",IF(E1118="Référence inconnue","Référence inconnue",IF(I1118="","Type inconnu",IF(AND(IFERROR(INDEX(Articles!$I$5:$I$304,MATCH(D1118,Articles!$A$5:$A$304,0)),"Aucun")&lt;&gt;"Aucun",G1118=""),"Lot manquant",IF(COUNTIF($N$2:$N$5000,N1118)&gt;1,"Doublon ?","")))))</f>
        <v/>
      </c>
      <c r="N1118" s="6" t="str">
        <f aca="false">IF(D1118="","",B1118&amp;"/"&amp;C1118&amp;"/"&amp;D1118&amp;"/"&amp;G1118&amp;"/"&amp;H1118&amp;"/"&amp;TEXT(A1118,"0"))</f>
        <v>TR-2607-081/Transfert entrant/DT125//20/46225</v>
      </c>
    </row>
    <row r="1119" customFormat="false" ht="15" hidden="false" customHeight="false" outlineLevel="0" collapsed="false">
      <c r="A1119" s="37" t="n">
        <v>46225</v>
      </c>
      <c r="B1119" s="38" t="s">
        <v>1232</v>
      </c>
      <c r="C1119" s="38" t="s">
        <v>113</v>
      </c>
      <c r="D1119" s="38" t="s">
        <v>92</v>
      </c>
      <c r="E1119" s="39" t="str">
        <f aca="false">IF(D1119="","",IFERROR(INDEX(Articles!$B$5:$B$304,MATCH(D1119,Articles!$A$5:$A$304,0)),"Référence inconnue"))</f>
        <v>Disque à tronçonner Ø125 mm</v>
      </c>
      <c r="F1119" s="38" t="s">
        <v>111</v>
      </c>
      <c r="G1119" s="38"/>
      <c r="H1119" s="38" t="n">
        <v>2</v>
      </c>
      <c r="I1119" s="40" t="n">
        <f aca="false">IF(C1119="","",IFERROR(INDEX(Listes!$B$3:$B$20,MATCH(C1119,Listes!$A$3:$A$20,0)),""))</f>
        <v>-1</v>
      </c>
      <c r="J1119" s="40" t="n">
        <f aca="false">IF(OR(H1119="",I1119=""),0,H1119*I1119)</f>
        <v>-2</v>
      </c>
      <c r="K1119" s="38" t="s">
        <v>111</v>
      </c>
      <c r="L1119" s="38" t="s">
        <v>114</v>
      </c>
      <c r="M1119" s="41" t="str">
        <f aca="false">IF(D1119="","",IF(E1119="Référence inconnue","Référence inconnue",IF(I1119="","Type inconnu",IF(AND(IFERROR(INDEX(Articles!$I$5:$I$304,MATCH(D1119,Articles!$A$5:$A$304,0)),"Aucun")&lt;&gt;"Aucun",G1119=""),"Lot manquant",IF(COUNTIF($N$2:$N$5000,N1119)&gt;1,"Doublon ?","")))))</f>
        <v/>
      </c>
      <c r="N1119" s="6" t="str">
        <f aca="false">IF(D1119="","",B1119&amp;"/"&amp;C1119&amp;"/"&amp;D1119&amp;"/"&amp;G1119&amp;"/"&amp;H1119&amp;"/"&amp;TEXT(A1119,"0"))</f>
        <v>BS-2607-1857/Sortie/DT125//2/46225</v>
      </c>
    </row>
    <row r="1120" customFormat="false" ht="15" hidden="false" customHeight="false" outlineLevel="0" collapsed="false">
      <c r="A1120" s="37" t="n">
        <v>46225</v>
      </c>
      <c r="B1120" s="38" t="s">
        <v>1233</v>
      </c>
      <c r="C1120" s="38" t="s">
        <v>113</v>
      </c>
      <c r="D1120" s="38" t="s">
        <v>92</v>
      </c>
      <c r="E1120" s="39" t="str">
        <f aca="false">IF(D1120="","",IFERROR(INDEX(Articles!$B$5:$B$304,MATCH(D1120,Articles!$A$5:$A$304,0)),"Référence inconnue"))</f>
        <v>Disque à tronçonner Ø125 mm</v>
      </c>
      <c r="F1120" s="38" t="s">
        <v>111</v>
      </c>
      <c r="G1120" s="38"/>
      <c r="H1120" s="38" t="n">
        <v>10</v>
      </c>
      <c r="I1120" s="40" t="n">
        <f aca="false">IF(C1120="","",IFERROR(INDEX(Listes!$B$3:$B$20,MATCH(C1120,Listes!$A$3:$A$20,0)),""))</f>
        <v>-1</v>
      </c>
      <c r="J1120" s="40" t="n">
        <f aca="false">IF(OR(H1120="",I1120=""),0,H1120*I1120)</f>
        <v>-10</v>
      </c>
      <c r="K1120" s="38" t="s">
        <v>111</v>
      </c>
      <c r="L1120" s="38" t="s">
        <v>114</v>
      </c>
      <c r="M1120" s="41" t="str">
        <f aca="false">IF(D1120="","",IF(E1120="Référence inconnue","Référence inconnue",IF(I1120="","Type inconnu",IF(AND(IFERROR(INDEX(Articles!$I$5:$I$304,MATCH(D1120,Articles!$A$5:$A$304,0)),"Aucun")&lt;&gt;"Aucun",G1120=""),"Lot manquant",IF(COUNTIF($N$2:$N$5000,N1120)&gt;1,"Doublon ?","")))))</f>
        <v/>
      </c>
      <c r="N1120" s="6" t="str">
        <f aca="false">IF(D1120="","",B1120&amp;"/"&amp;C1120&amp;"/"&amp;D1120&amp;"/"&amp;G1120&amp;"/"&amp;H1120&amp;"/"&amp;TEXT(A1120,"0"))</f>
        <v>BS-2607-1858/Sortie/DT125//10/46225</v>
      </c>
    </row>
    <row r="1121" customFormat="false" ht="15" hidden="false" customHeight="false" outlineLevel="0" collapsed="false">
      <c r="A1121" s="37" t="n">
        <v>46225</v>
      </c>
      <c r="B1121" s="38" t="s">
        <v>1234</v>
      </c>
      <c r="C1121" s="38" t="s">
        <v>113</v>
      </c>
      <c r="D1121" s="38" t="s">
        <v>96</v>
      </c>
      <c r="E1121" s="39" t="str">
        <f aca="false">IF(D1121="","",IFERROR(INDEX(Articles!$B$5:$B$304,MATCH(D1121,Articles!$A$5:$A$304,0)),"Référence inconnue"))</f>
        <v>Film étirable 500 mm</v>
      </c>
      <c r="F1121" s="38" t="s">
        <v>93</v>
      </c>
      <c r="G1121" s="38"/>
      <c r="H1121" s="38" t="n">
        <v>2</v>
      </c>
      <c r="I1121" s="40" t="n">
        <f aca="false">IF(C1121="","",IFERROR(INDEX(Listes!$B$3:$B$20,MATCH(C1121,Listes!$A$3:$A$20,0)),""))</f>
        <v>-1</v>
      </c>
      <c r="J1121" s="40" t="n">
        <f aca="false">IF(OR(H1121="",I1121=""),0,H1121*I1121)</f>
        <v>-2</v>
      </c>
      <c r="K1121" s="38" t="s">
        <v>93</v>
      </c>
      <c r="L1121" s="38" t="s">
        <v>121</v>
      </c>
      <c r="M1121" s="41" t="str">
        <f aca="false">IF(D1121="","",IF(E1121="Référence inconnue","Référence inconnue",IF(I1121="","Type inconnu",IF(AND(IFERROR(INDEX(Articles!$I$5:$I$304,MATCH(D1121,Articles!$A$5:$A$304,0)),"Aucun")&lt;&gt;"Aucun",G1121=""),"Lot manquant",IF(COUNTIF($N$2:$N$5000,N1121)&gt;1,"Doublon ?","")))))</f>
        <v/>
      </c>
      <c r="N1121" s="6" t="str">
        <f aca="false">IF(D1121="","",B1121&amp;"/"&amp;C1121&amp;"/"&amp;D1121&amp;"/"&amp;G1121&amp;"/"&amp;H1121&amp;"/"&amp;TEXT(A1121,"0"))</f>
        <v>BS-2607-1859/Sortie/FS500//2/46225</v>
      </c>
    </row>
    <row r="1122" customFormat="false" ht="15" hidden="false" customHeight="false" outlineLevel="0" collapsed="false">
      <c r="A1122" s="37" t="n">
        <v>46225</v>
      </c>
      <c r="B1122" s="38" t="s">
        <v>1235</v>
      </c>
      <c r="C1122" s="38" t="s">
        <v>113</v>
      </c>
      <c r="D1122" s="38" t="s">
        <v>97</v>
      </c>
      <c r="E1122" s="39" t="str">
        <f aca="false">IF(D1122="","",IFERROR(INDEX(Articles!$B$5:$B$304,MATCH(D1122,Articles!$A$5:$A$304,0)),"Référence inconnue"))</f>
        <v>Vis H M8x30 (boîte de 100)</v>
      </c>
      <c r="F1122" s="38" t="s">
        <v>93</v>
      </c>
      <c r="G1122" s="38"/>
      <c r="H1122" s="38" t="n">
        <v>2</v>
      </c>
      <c r="I1122" s="40" t="n">
        <f aca="false">IF(C1122="","",IFERROR(INDEX(Listes!$B$3:$B$20,MATCH(C1122,Listes!$A$3:$A$20,0)),""))</f>
        <v>-1</v>
      </c>
      <c r="J1122" s="40" t="n">
        <f aca="false">IF(OR(H1122="",I1122=""),0,H1122*I1122)</f>
        <v>-2</v>
      </c>
      <c r="K1122" s="38" t="s">
        <v>93</v>
      </c>
      <c r="L1122" s="38" t="s">
        <v>114</v>
      </c>
      <c r="M1122" s="41" t="str">
        <f aca="false">IF(D1122="","",IF(E1122="Référence inconnue","Référence inconnue",IF(I1122="","Type inconnu",IF(AND(IFERROR(INDEX(Articles!$I$5:$I$304,MATCH(D1122,Articles!$A$5:$A$304,0)),"Aucun")&lt;&gt;"Aucun",G1122=""),"Lot manquant",IF(COUNTIF($N$2:$N$5000,N1122)&gt;1,"Doublon ?","")))))</f>
        <v/>
      </c>
      <c r="N1122" s="6" t="str">
        <f aca="false">IF(D1122="","",B1122&amp;"/"&amp;C1122&amp;"/"&amp;D1122&amp;"/"&amp;G1122&amp;"/"&amp;H1122&amp;"/"&amp;TEXT(A1122,"0"))</f>
        <v>BS-2607-1860/Sortie/BO830//2/46225</v>
      </c>
    </row>
    <row r="1123" customFormat="false" ht="15" hidden="false" customHeight="false" outlineLevel="0" collapsed="false">
      <c r="A1123" s="37" t="n">
        <v>46226</v>
      </c>
      <c r="B1123" s="38" t="s">
        <v>1236</v>
      </c>
      <c r="C1123" s="38" t="s">
        <v>140</v>
      </c>
      <c r="D1123" s="38" t="s">
        <v>99</v>
      </c>
      <c r="E1123" s="39" t="str">
        <f aca="false">IF(D1123="","",IFERROR(INDEX(Articles!$B$5:$B$304,MATCH(D1123,Articles!$A$5:$A$304,0)),"Référence inconnue"))</f>
        <v>Fil MIG Ø1 mm (bobine 15 kg)</v>
      </c>
      <c r="F1123" s="38" t="s">
        <v>93</v>
      </c>
      <c r="G1123" s="38" t="s">
        <v>1237</v>
      </c>
      <c r="H1123" s="38" t="n">
        <v>5</v>
      </c>
      <c r="I1123" s="40" t="n">
        <f aca="false">IF(C1123="","",IFERROR(INDEX(Listes!$B$3:$B$20,MATCH(C1123,Listes!$A$3:$A$20,0)),""))</f>
        <v>1</v>
      </c>
      <c r="J1123" s="40" t="n">
        <f aca="false">IF(OR(H1123="",I1123=""),0,H1123*I1123)</f>
        <v>5</v>
      </c>
      <c r="K1123" s="38" t="s">
        <v>93</v>
      </c>
      <c r="L1123" s="38" t="s">
        <v>1238</v>
      </c>
      <c r="M1123" s="41" t="str">
        <f aca="false">IF(D1123="","",IF(E1123="Référence inconnue","Référence inconnue",IF(I1123="","Type inconnu",IF(AND(IFERROR(INDEX(Articles!$I$5:$I$304,MATCH(D1123,Articles!$A$5:$A$304,0)),"Aucun")&lt;&gt;"Aucun",G1123=""),"Lot manquant",IF(COUNTIF($N$2:$N$5000,N1123)&gt;1,"Doublon ?","")))))</f>
        <v/>
      </c>
      <c r="N1123" s="6" t="str">
        <f aca="false">IF(D1123="","",B1123&amp;"/"&amp;C1123&amp;"/"&amp;D1123&amp;"/"&amp;G1123&amp;"/"&amp;H1123&amp;"/"&amp;TEXT(A1123,"0"))</f>
        <v>BR-2607-076/Réception/FIL10/FIL-2607-10/5/46226</v>
      </c>
    </row>
    <row r="1124" customFormat="false" ht="15" hidden="false" customHeight="false" outlineLevel="0" collapsed="false">
      <c r="A1124" s="37" t="n">
        <v>46226</v>
      </c>
      <c r="B1124" s="38" t="s">
        <v>1239</v>
      </c>
      <c r="C1124" s="38" t="s">
        <v>113</v>
      </c>
      <c r="D1124" s="38" t="s">
        <v>92</v>
      </c>
      <c r="E1124" s="39" t="str">
        <f aca="false">IF(D1124="","",IFERROR(INDEX(Articles!$B$5:$B$304,MATCH(D1124,Articles!$A$5:$A$304,0)),"Référence inconnue"))</f>
        <v>Disque à tronçonner Ø125 mm</v>
      </c>
      <c r="F1124" s="38" t="s">
        <v>111</v>
      </c>
      <c r="G1124" s="38"/>
      <c r="H1124" s="38" t="n">
        <v>3</v>
      </c>
      <c r="I1124" s="40" t="n">
        <f aca="false">IF(C1124="","",IFERROR(INDEX(Listes!$B$3:$B$20,MATCH(C1124,Listes!$A$3:$A$20,0)),""))</f>
        <v>-1</v>
      </c>
      <c r="J1124" s="40" t="n">
        <f aca="false">IF(OR(H1124="",I1124=""),0,H1124*I1124)</f>
        <v>-3</v>
      </c>
      <c r="K1124" s="38" t="s">
        <v>111</v>
      </c>
      <c r="L1124" s="38" t="s">
        <v>114</v>
      </c>
      <c r="M1124" s="41" t="str">
        <f aca="false">IF(D1124="","",IF(E1124="Référence inconnue","Référence inconnue",IF(I1124="","Type inconnu",IF(AND(IFERROR(INDEX(Articles!$I$5:$I$304,MATCH(D1124,Articles!$A$5:$A$304,0)),"Aucun")&lt;&gt;"Aucun",G1124=""),"Lot manquant",IF(COUNTIF($N$2:$N$5000,N1124)&gt;1,"Doublon ?","")))))</f>
        <v/>
      </c>
      <c r="N1124" s="6" t="str">
        <f aca="false">IF(D1124="","",B1124&amp;"/"&amp;C1124&amp;"/"&amp;D1124&amp;"/"&amp;G1124&amp;"/"&amp;H1124&amp;"/"&amp;TEXT(A1124,"0"))</f>
        <v>BS-2607-1861/Sortie/DT125//3/46226</v>
      </c>
    </row>
    <row r="1125" customFormat="false" ht="15" hidden="false" customHeight="false" outlineLevel="0" collapsed="false">
      <c r="A1125" s="37" t="n">
        <v>46226</v>
      </c>
      <c r="B1125" s="38" t="s">
        <v>1240</v>
      </c>
      <c r="C1125" s="38" t="s">
        <v>113</v>
      </c>
      <c r="D1125" s="38" t="s">
        <v>92</v>
      </c>
      <c r="E1125" s="39" t="str">
        <f aca="false">IF(D1125="","",IFERROR(INDEX(Articles!$B$5:$B$304,MATCH(D1125,Articles!$A$5:$A$304,0)),"Référence inconnue"))</f>
        <v>Disque à tronçonner Ø125 mm</v>
      </c>
      <c r="F1125" s="38" t="s">
        <v>111</v>
      </c>
      <c r="G1125" s="38"/>
      <c r="H1125" s="38" t="n">
        <v>6</v>
      </c>
      <c r="I1125" s="40" t="n">
        <f aca="false">IF(C1125="","",IFERROR(INDEX(Listes!$B$3:$B$20,MATCH(C1125,Listes!$A$3:$A$20,0)),""))</f>
        <v>-1</v>
      </c>
      <c r="J1125" s="40" t="n">
        <f aca="false">IF(OR(H1125="",I1125=""),0,H1125*I1125)</f>
        <v>-6</v>
      </c>
      <c r="K1125" s="38" t="s">
        <v>111</v>
      </c>
      <c r="L1125" s="38" t="s">
        <v>114</v>
      </c>
      <c r="M1125" s="41" t="str">
        <f aca="false">IF(D1125="","",IF(E1125="Référence inconnue","Référence inconnue",IF(I1125="","Type inconnu",IF(AND(IFERROR(INDEX(Articles!$I$5:$I$304,MATCH(D1125,Articles!$A$5:$A$304,0)),"Aucun")&lt;&gt;"Aucun",G1125=""),"Lot manquant",IF(COUNTIF($N$2:$N$5000,N1125)&gt;1,"Doublon ?","")))))</f>
        <v/>
      </c>
      <c r="N1125" s="6" t="str">
        <f aca="false">IF(D1125="","",B1125&amp;"/"&amp;C1125&amp;"/"&amp;D1125&amp;"/"&amp;G1125&amp;"/"&amp;H1125&amp;"/"&amp;TEXT(A1125,"0"))</f>
        <v>BS-2607-1862/Sortie/DT125//6/46226</v>
      </c>
    </row>
    <row r="1126" customFormat="false" ht="15" hidden="false" customHeight="false" outlineLevel="0" collapsed="false">
      <c r="A1126" s="37" t="n">
        <v>46226</v>
      </c>
      <c r="B1126" s="38" t="s">
        <v>1241</v>
      </c>
      <c r="C1126" s="38" t="s">
        <v>113</v>
      </c>
      <c r="D1126" s="38" t="s">
        <v>95</v>
      </c>
      <c r="E1126" s="39" t="str">
        <f aca="false">IF(D1126="","",IFERROR(INDEX(Articles!$B$5:$B$304,MATCH(D1126,Articles!$A$5:$A$304,0)),"Référence inconnue"))</f>
        <v>Gants de manutention taille 9</v>
      </c>
      <c r="F1126" s="38" t="s">
        <v>93</v>
      </c>
      <c r="G1126" s="38"/>
      <c r="H1126" s="38" t="n">
        <v>6</v>
      </c>
      <c r="I1126" s="40" t="n">
        <f aca="false">IF(C1126="","",IFERROR(INDEX(Listes!$B$3:$B$20,MATCH(C1126,Listes!$A$3:$A$20,0)),""))</f>
        <v>-1</v>
      </c>
      <c r="J1126" s="40" t="n">
        <f aca="false">IF(OR(H1126="",I1126=""),0,H1126*I1126)</f>
        <v>-6</v>
      </c>
      <c r="K1126" s="38" t="s">
        <v>93</v>
      </c>
      <c r="L1126" s="38" t="s">
        <v>124</v>
      </c>
      <c r="M1126" s="41" t="str">
        <f aca="false">IF(D1126="","",IF(E1126="Référence inconnue","Référence inconnue",IF(I1126="","Type inconnu",IF(AND(IFERROR(INDEX(Articles!$I$5:$I$304,MATCH(D1126,Articles!$A$5:$A$304,0)),"Aucun")&lt;&gt;"Aucun",G1126=""),"Lot manquant",IF(COUNTIF($N$2:$N$5000,N1126)&gt;1,"Doublon ?","")))))</f>
        <v/>
      </c>
      <c r="N1126" s="6" t="str">
        <f aca="false">IF(D1126="","",B1126&amp;"/"&amp;C1126&amp;"/"&amp;D1126&amp;"/"&amp;G1126&amp;"/"&amp;H1126&amp;"/"&amp;TEXT(A1126,"0"))</f>
        <v>BS-2607-1863/Sortie/GA09//6/46226</v>
      </c>
    </row>
    <row r="1127" customFormat="false" ht="15" hidden="false" customHeight="false" outlineLevel="0" collapsed="false">
      <c r="A1127" s="37" t="n">
        <v>46226</v>
      </c>
      <c r="B1127" s="38" t="s">
        <v>1242</v>
      </c>
      <c r="C1127" s="38" t="s">
        <v>113</v>
      </c>
      <c r="D1127" s="38" t="s">
        <v>96</v>
      </c>
      <c r="E1127" s="39" t="str">
        <f aca="false">IF(D1127="","",IFERROR(INDEX(Articles!$B$5:$B$304,MATCH(D1127,Articles!$A$5:$A$304,0)),"Référence inconnue"))</f>
        <v>Film étirable 500 mm</v>
      </c>
      <c r="F1127" s="38" t="s">
        <v>93</v>
      </c>
      <c r="G1127" s="38"/>
      <c r="H1127" s="38" t="n">
        <v>4</v>
      </c>
      <c r="I1127" s="40" t="n">
        <f aca="false">IF(C1127="","",IFERROR(INDEX(Listes!$B$3:$B$20,MATCH(C1127,Listes!$A$3:$A$20,0)),""))</f>
        <v>-1</v>
      </c>
      <c r="J1127" s="40" t="n">
        <f aca="false">IF(OR(H1127="",I1127=""),0,H1127*I1127)</f>
        <v>-4</v>
      </c>
      <c r="K1127" s="38" t="s">
        <v>93</v>
      </c>
      <c r="L1127" s="38" t="s">
        <v>121</v>
      </c>
      <c r="M1127" s="41" t="str">
        <f aca="false">IF(D1127="","",IF(E1127="Référence inconnue","Référence inconnue",IF(I1127="","Type inconnu",IF(AND(IFERROR(INDEX(Articles!$I$5:$I$304,MATCH(D1127,Articles!$A$5:$A$304,0)),"Aucun")&lt;&gt;"Aucun",G1127=""),"Lot manquant",IF(COUNTIF($N$2:$N$5000,N1127)&gt;1,"Doublon ?","")))))</f>
        <v/>
      </c>
      <c r="N1127" s="6" t="str">
        <f aca="false">IF(D1127="","",B1127&amp;"/"&amp;C1127&amp;"/"&amp;D1127&amp;"/"&amp;G1127&amp;"/"&amp;H1127&amp;"/"&amp;TEXT(A1127,"0"))</f>
        <v>BS-2607-1864/Sortie/FS500//4/46226</v>
      </c>
    </row>
    <row r="1128" customFormat="false" ht="15" hidden="false" customHeight="false" outlineLevel="0" collapsed="false">
      <c r="A1128" s="37" t="n">
        <v>46226</v>
      </c>
      <c r="B1128" s="38" t="s">
        <v>1243</v>
      </c>
      <c r="C1128" s="38" t="s">
        <v>113</v>
      </c>
      <c r="D1128" s="38" t="s">
        <v>97</v>
      </c>
      <c r="E1128" s="39" t="str">
        <f aca="false">IF(D1128="","",IFERROR(INDEX(Articles!$B$5:$B$304,MATCH(D1128,Articles!$A$5:$A$304,0)),"Référence inconnue"))</f>
        <v>Vis H M8x30 (boîte de 100)</v>
      </c>
      <c r="F1128" s="38" t="s">
        <v>93</v>
      </c>
      <c r="G1128" s="38"/>
      <c r="H1128" s="38" t="n">
        <v>2</v>
      </c>
      <c r="I1128" s="40" t="n">
        <f aca="false">IF(C1128="","",IFERROR(INDEX(Listes!$B$3:$B$20,MATCH(C1128,Listes!$A$3:$A$20,0)),""))</f>
        <v>-1</v>
      </c>
      <c r="J1128" s="40" t="n">
        <f aca="false">IF(OR(H1128="",I1128=""),0,H1128*I1128)</f>
        <v>-2</v>
      </c>
      <c r="K1128" s="38" t="s">
        <v>93</v>
      </c>
      <c r="L1128" s="38" t="s">
        <v>114</v>
      </c>
      <c r="M1128" s="41" t="str">
        <f aca="false">IF(D1128="","",IF(E1128="Référence inconnue","Référence inconnue",IF(I1128="","Type inconnu",IF(AND(IFERROR(INDEX(Articles!$I$5:$I$304,MATCH(D1128,Articles!$A$5:$A$304,0)),"Aucun")&lt;&gt;"Aucun",G1128=""),"Lot manquant",IF(COUNTIF($N$2:$N$5000,N1128)&gt;1,"Doublon ?","")))))</f>
        <v/>
      </c>
      <c r="N1128" s="6" t="str">
        <f aca="false">IF(D1128="","",B1128&amp;"/"&amp;C1128&amp;"/"&amp;D1128&amp;"/"&amp;G1128&amp;"/"&amp;H1128&amp;"/"&amp;TEXT(A1128,"0"))</f>
        <v>BS-2607-1865/Sortie/BO830//2/46226</v>
      </c>
    </row>
    <row r="1129" customFormat="false" ht="15" hidden="false" customHeight="false" outlineLevel="0" collapsed="false">
      <c r="A1129" s="37" t="n">
        <v>46226</v>
      </c>
      <c r="B1129" s="38" t="s">
        <v>1244</v>
      </c>
      <c r="C1129" s="38" t="s">
        <v>113</v>
      </c>
      <c r="D1129" s="38" t="s">
        <v>98</v>
      </c>
      <c r="E1129" s="39" t="str">
        <f aca="false">IF(D1129="","",IFERROR(INDEX(Articles!$B$5:$B$304,MATCH(D1129,Articles!$A$5:$A$304,0)),"Référence inconnue"))</f>
        <v>Roulement 6204-2RS</v>
      </c>
      <c r="F1129" s="38" t="s">
        <v>93</v>
      </c>
      <c r="G1129" s="38"/>
      <c r="H1129" s="38" t="n">
        <v>4</v>
      </c>
      <c r="I1129" s="40" t="n">
        <f aca="false">IF(C1129="","",IFERROR(INDEX(Listes!$B$3:$B$20,MATCH(C1129,Listes!$A$3:$A$20,0)),""))</f>
        <v>-1</v>
      </c>
      <c r="J1129" s="40" t="n">
        <f aca="false">IF(OR(H1129="",I1129=""),0,H1129*I1129)</f>
        <v>-4</v>
      </c>
      <c r="K1129" s="38" t="s">
        <v>93</v>
      </c>
      <c r="L1129" s="38" t="s">
        <v>124</v>
      </c>
      <c r="M1129" s="41" t="str">
        <f aca="false">IF(D1129="","",IF(E1129="Référence inconnue","Référence inconnue",IF(I1129="","Type inconnu",IF(AND(IFERROR(INDEX(Articles!$I$5:$I$304,MATCH(D1129,Articles!$A$5:$A$304,0)),"Aucun")&lt;&gt;"Aucun",G1129=""),"Lot manquant",IF(COUNTIF($N$2:$N$5000,N1129)&gt;1,"Doublon ?","")))))</f>
        <v/>
      </c>
      <c r="N1129" s="6" t="str">
        <f aca="false">IF(D1129="","",B1129&amp;"/"&amp;C1129&amp;"/"&amp;D1129&amp;"/"&amp;G1129&amp;"/"&amp;H1129&amp;"/"&amp;TEXT(A1129,"0"))</f>
        <v>BS-2607-1866/Sortie/RL6204//4/46226</v>
      </c>
    </row>
    <row r="1130" customFormat="false" ht="15" hidden="false" customHeight="false" outlineLevel="0" collapsed="false">
      <c r="A1130" s="37" t="n">
        <v>46227</v>
      </c>
      <c r="B1130" s="38" t="s">
        <v>1245</v>
      </c>
      <c r="C1130" s="38" t="s">
        <v>140</v>
      </c>
      <c r="D1130" s="38" t="s">
        <v>92</v>
      </c>
      <c r="E1130" s="39" t="str">
        <f aca="false">IF(D1130="","",IFERROR(INDEX(Articles!$B$5:$B$304,MATCH(D1130,Articles!$A$5:$A$304,0)),"Référence inconnue"))</f>
        <v>Disque à tronçonner Ø125 mm</v>
      </c>
      <c r="F1130" s="38" t="s">
        <v>93</v>
      </c>
      <c r="G1130" s="38"/>
      <c r="H1130" s="38" t="n">
        <v>140</v>
      </c>
      <c r="I1130" s="40" t="n">
        <f aca="false">IF(C1130="","",IFERROR(INDEX(Listes!$B$3:$B$20,MATCH(C1130,Listes!$A$3:$A$20,0)),""))</f>
        <v>1</v>
      </c>
      <c r="J1130" s="40" t="n">
        <f aca="false">IF(OR(H1130="",I1130=""),0,H1130*I1130)</f>
        <v>140</v>
      </c>
      <c r="K1130" s="38" t="s">
        <v>93</v>
      </c>
      <c r="L1130" s="38" t="s">
        <v>1246</v>
      </c>
      <c r="M1130" s="41" t="str">
        <f aca="false">IF(D1130="","",IF(E1130="Référence inconnue","Référence inconnue",IF(I1130="","Type inconnu",IF(AND(IFERROR(INDEX(Articles!$I$5:$I$304,MATCH(D1130,Articles!$A$5:$A$304,0)),"Aucun")&lt;&gt;"Aucun",G1130=""),"Lot manquant",IF(COUNTIF($N$2:$N$5000,N1130)&gt;1,"Doublon ?","")))))</f>
        <v/>
      </c>
      <c r="N1130" s="6" t="str">
        <f aca="false">IF(D1130="","",B1130&amp;"/"&amp;C1130&amp;"/"&amp;D1130&amp;"/"&amp;G1130&amp;"/"&amp;H1130&amp;"/"&amp;TEXT(A1130,"0"))</f>
        <v>BR-2607-077/Réception/DT125//140/46227</v>
      </c>
    </row>
    <row r="1131" customFormat="false" ht="15" hidden="false" customHeight="false" outlineLevel="0" collapsed="false">
      <c r="A1131" s="37" t="n">
        <v>46227</v>
      </c>
      <c r="B1131" s="38" t="s">
        <v>1247</v>
      </c>
      <c r="C1131" s="38" t="s">
        <v>140</v>
      </c>
      <c r="D1131" s="38" t="s">
        <v>97</v>
      </c>
      <c r="E1131" s="39" t="str">
        <f aca="false">IF(D1131="","",IFERROR(INDEX(Articles!$B$5:$B$304,MATCH(D1131,Articles!$A$5:$A$304,0)),"Référence inconnue"))</f>
        <v>Vis H M8x30 (boîte de 100)</v>
      </c>
      <c r="F1131" s="38" t="s">
        <v>93</v>
      </c>
      <c r="G1131" s="38"/>
      <c r="H1131" s="38" t="n">
        <v>30</v>
      </c>
      <c r="I1131" s="40" t="n">
        <f aca="false">IF(C1131="","",IFERROR(INDEX(Listes!$B$3:$B$20,MATCH(C1131,Listes!$A$3:$A$20,0)),""))</f>
        <v>1</v>
      </c>
      <c r="J1131" s="40" t="n">
        <f aca="false">IF(OR(H1131="",I1131=""),0,H1131*I1131)</f>
        <v>30</v>
      </c>
      <c r="K1131" s="38" t="s">
        <v>93</v>
      </c>
      <c r="L1131" s="38" t="s">
        <v>1248</v>
      </c>
      <c r="M1131" s="41" t="str">
        <f aca="false">IF(D1131="","",IF(E1131="Référence inconnue","Référence inconnue",IF(I1131="","Type inconnu",IF(AND(IFERROR(INDEX(Articles!$I$5:$I$304,MATCH(D1131,Articles!$A$5:$A$304,0)),"Aucun")&lt;&gt;"Aucun",G1131=""),"Lot manquant",IF(COUNTIF($N$2:$N$5000,N1131)&gt;1,"Doublon ?","")))))</f>
        <v/>
      </c>
      <c r="N1131" s="6" t="str">
        <f aca="false">IF(D1131="","",B1131&amp;"/"&amp;C1131&amp;"/"&amp;D1131&amp;"/"&amp;G1131&amp;"/"&amp;H1131&amp;"/"&amp;TEXT(A1131,"0"))</f>
        <v>BR-2607-078/Réception/BO830//30/46227</v>
      </c>
    </row>
    <row r="1132" customFormat="false" ht="15" hidden="false" customHeight="false" outlineLevel="0" collapsed="false">
      <c r="A1132" s="37" t="n">
        <v>46227</v>
      </c>
      <c r="B1132" s="38" t="s">
        <v>1249</v>
      </c>
      <c r="C1132" s="38" t="s">
        <v>107</v>
      </c>
      <c r="D1132" s="38" t="s">
        <v>92</v>
      </c>
      <c r="E1132" s="39" t="str">
        <f aca="false">IF(D1132="","",IFERROR(INDEX(Articles!$B$5:$B$304,MATCH(D1132,Articles!$A$5:$A$304,0)),"Référence inconnue"))</f>
        <v>Disque à tronçonner Ø125 mm</v>
      </c>
      <c r="F1132" s="38" t="s">
        <v>93</v>
      </c>
      <c r="G1132" s="38"/>
      <c r="H1132" s="38" t="n">
        <v>20</v>
      </c>
      <c r="I1132" s="40" t="n">
        <f aca="false">IF(C1132="","",IFERROR(INDEX(Listes!$B$3:$B$20,MATCH(C1132,Listes!$A$3:$A$20,0)),""))</f>
        <v>-1</v>
      </c>
      <c r="J1132" s="40" t="n">
        <f aca="false">IF(OR(H1132="",I1132=""),0,H1132*I1132)</f>
        <v>-20</v>
      </c>
      <c r="K1132" s="38" t="s">
        <v>93</v>
      </c>
      <c r="L1132" s="38" t="s">
        <v>108</v>
      </c>
      <c r="M1132" s="41" t="str">
        <f aca="false">IF(D1132="","",IF(E1132="Référence inconnue","Référence inconnue",IF(I1132="","Type inconnu",IF(AND(IFERROR(INDEX(Articles!$I$5:$I$304,MATCH(D1132,Articles!$A$5:$A$304,0)),"Aucun")&lt;&gt;"Aucun",G1132=""),"Lot manquant",IF(COUNTIF($N$2:$N$5000,N1132)&gt;1,"Doublon ?","")))))</f>
        <v/>
      </c>
      <c r="N1132" s="6" t="str">
        <f aca="false">IF(D1132="","",B1132&amp;"/"&amp;C1132&amp;"/"&amp;D1132&amp;"/"&amp;G1132&amp;"/"&amp;H1132&amp;"/"&amp;TEXT(A1132,"0"))</f>
        <v>TR-2607-082/Transfert sortant/DT125//20/46227</v>
      </c>
    </row>
    <row r="1133" customFormat="false" ht="15" hidden="false" customHeight="false" outlineLevel="0" collapsed="false">
      <c r="A1133" s="37" t="n">
        <v>46227</v>
      </c>
      <c r="B1133" s="38" t="s">
        <v>1249</v>
      </c>
      <c r="C1133" s="38" t="s">
        <v>110</v>
      </c>
      <c r="D1133" s="38" t="s">
        <v>92</v>
      </c>
      <c r="E1133" s="39" t="str">
        <f aca="false">IF(D1133="","",IFERROR(INDEX(Articles!$B$5:$B$304,MATCH(D1133,Articles!$A$5:$A$304,0)),"Référence inconnue"))</f>
        <v>Disque à tronçonner Ø125 mm</v>
      </c>
      <c r="F1133" s="38" t="s">
        <v>111</v>
      </c>
      <c r="G1133" s="38"/>
      <c r="H1133" s="38" t="n">
        <v>20</v>
      </c>
      <c r="I1133" s="40" t="n">
        <f aca="false">IF(C1133="","",IFERROR(INDEX(Listes!$B$3:$B$20,MATCH(C1133,Listes!$A$3:$A$20,0)),""))</f>
        <v>1</v>
      </c>
      <c r="J1133" s="40" t="n">
        <f aca="false">IF(OR(H1133="",I1133=""),0,H1133*I1133)</f>
        <v>20</v>
      </c>
      <c r="K1133" s="38" t="s">
        <v>93</v>
      </c>
      <c r="L1133" s="38" t="s">
        <v>108</v>
      </c>
      <c r="M1133" s="41" t="str">
        <f aca="false">IF(D1133="","",IF(E1133="Référence inconnue","Référence inconnue",IF(I1133="","Type inconnu",IF(AND(IFERROR(INDEX(Articles!$I$5:$I$304,MATCH(D1133,Articles!$A$5:$A$304,0)),"Aucun")&lt;&gt;"Aucun",G1133=""),"Lot manquant",IF(COUNTIF($N$2:$N$5000,N1133)&gt;1,"Doublon ?","")))))</f>
        <v/>
      </c>
      <c r="N1133" s="6" t="str">
        <f aca="false">IF(D1133="","",B1133&amp;"/"&amp;C1133&amp;"/"&amp;D1133&amp;"/"&amp;G1133&amp;"/"&amp;H1133&amp;"/"&amp;TEXT(A1133,"0"))</f>
        <v>TR-2607-082/Transfert entrant/DT125//20/46227</v>
      </c>
    </row>
    <row r="1134" customFormat="false" ht="15" hidden="false" customHeight="false" outlineLevel="0" collapsed="false">
      <c r="A1134" s="37" t="n">
        <v>46227</v>
      </c>
      <c r="B1134" s="38" t="s">
        <v>1250</v>
      </c>
      <c r="C1134" s="38" t="s">
        <v>113</v>
      </c>
      <c r="D1134" s="38" t="s">
        <v>92</v>
      </c>
      <c r="E1134" s="39" t="str">
        <f aca="false">IF(D1134="","",IFERROR(INDEX(Articles!$B$5:$B$304,MATCH(D1134,Articles!$A$5:$A$304,0)),"Référence inconnue"))</f>
        <v>Disque à tronçonner Ø125 mm</v>
      </c>
      <c r="F1134" s="38" t="s">
        <v>111</v>
      </c>
      <c r="G1134" s="38"/>
      <c r="H1134" s="38" t="n">
        <v>8</v>
      </c>
      <c r="I1134" s="40" t="n">
        <f aca="false">IF(C1134="","",IFERROR(INDEX(Listes!$B$3:$B$20,MATCH(C1134,Listes!$A$3:$A$20,0)),""))</f>
        <v>-1</v>
      </c>
      <c r="J1134" s="40" t="n">
        <f aca="false">IF(OR(H1134="",I1134=""),0,H1134*I1134)</f>
        <v>-8</v>
      </c>
      <c r="K1134" s="38" t="s">
        <v>111</v>
      </c>
      <c r="L1134" s="38" t="s">
        <v>114</v>
      </c>
      <c r="M1134" s="41" t="str">
        <f aca="false">IF(D1134="","",IF(E1134="Référence inconnue","Référence inconnue",IF(I1134="","Type inconnu",IF(AND(IFERROR(INDEX(Articles!$I$5:$I$304,MATCH(D1134,Articles!$A$5:$A$304,0)),"Aucun")&lt;&gt;"Aucun",G1134=""),"Lot manquant",IF(COUNTIF($N$2:$N$5000,N1134)&gt;1,"Doublon ?","")))))</f>
        <v/>
      </c>
      <c r="N1134" s="6" t="str">
        <f aca="false">IF(D1134="","",B1134&amp;"/"&amp;C1134&amp;"/"&amp;D1134&amp;"/"&amp;G1134&amp;"/"&amp;H1134&amp;"/"&amp;TEXT(A1134,"0"))</f>
        <v>BS-2607-1867/Sortie/DT125//8/46227</v>
      </c>
    </row>
    <row r="1135" customFormat="false" ht="15" hidden="false" customHeight="false" outlineLevel="0" collapsed="false">
      <c r="A1135" s="37" t="n">
        <v>46227</v>
      </c>
      <c r="B1135" s="38" t="s">
        <v>1251</v>
      </c>
      <c r="C1135" s="38" t="s">
        <v>113</v>
      </c>
      <c r="D1135" s="38" t="s">
        <v>92</v>
      </c>
      <c r="E1135" s="39" t="str">
        <f aca="false">IF(D1135="","",IFERROR(INDEX(Articles!$B$5:$B$304,MATCH(D1135,Articles!$A$5:$A$304,0)),"Référence inconnue"))</f>
        <v>Disque à tronçonner Ø125 mm</v>
      </c>
      <c r="F1135" s="38" t="s">
        <v>111</v>
      </c>
      <c r="G1135" s="38"/>
      <c r="H1135" s="38" t="n">
        <v>5</v>
      </c>
      <c r="I1135" s="40" t="n">
        <f aca="false">IF(C1135="","",IFERROR(INDEX(Listes!$B$3:$B$20,MATCH(C1135,Listes!$A$3:$A$20,0)),""))</f>
        <v>-1</v>
      </c>
      <c r="J1135" s="40" t="n">
        <f aca="false">IF(OR(H1135="",I1135=""),0,H1135*I1135)</f>
        <v>-5</v>
      </c>
      <c r="K1135" s="38" t="s">
        <v>111</v>
      </c>
      <c r="L1135" s="38" t="s">
        <v>114</v>
      </c>
      <c r="M1135" s="41" t="str">
        <f aca="false">IF(D1135="","",IF(E1135="Référence inconnue","Référence inconnue",IF(I1135="","Type inconnu",IF(AND(IFERROR(INDEX(Articles!$I$5:$I$304,MATCH(D1135,Articles!$A$5:$A$304,0)),"Aucun")&lt;&gt;"Aucun",G1135=""),"Lot manquant",IF(COUNTIF($N$2:$N$5000,N1135)&gt;1,"Doublon ?","")))))</f>
        <v/>
      </c>
      <c r="N1135" s="6" t="str">
        <f aca="false">IF(D1135="","",B1135&amp;"/"&amp;C1135&amp;"/"&amp;D1135&amp;"/"&amp;G1135&amp;"/"&amp;H1135&amp;"/"&amp;TEXT(A1135,"0"))</f>
        <v>BS-2607-1868/Sortie/DT125//5/46227</v>
      </c>
    </row>
    <row r="1136" customFormat="false" ht="15" hidden="false" customHeight="false" outlineLevel="0" collapsed="false">
      <c r="A1136" s="37" t="n">
        <v>46227</v>
      </c>
      <c r="B1136" s="38" t="s">
        <v>1252</v>
      </c>
      <c r="C1136" s="38" t="s">
        <v>113</v>
      </c>
      <c r="D1136" s="38" t="s">
        <v>95</v>
      </c>
      <c r="E1136" s="39" t="str">
        <f aca="false">IF(D1136="","",IFERROR(INDEX(Articles!$B$5:$B$304,MATCH(D1136,Articles!$A$5:$A$304,0)),"Référence inconnue"))</f>
        <v>Gants de manutention taille 9</v>
      </c>
      <c r="F1136" s="38" t="s">
        <v>93</v>
      </c>
      <c r="G1136" s="38"/>
      <c r="H1136" s="38" t="n">
        <v>7</v>
      </c>
      <c r="I1136" s="40" t="n">
        <f aca="false">IF(C1136="","",IFERROR(INDEX(Listes!$B$3:$B$20,MATCH(C1136,Listes!$A$3:$A$20,0)),""))</f>
        <v>-1</v>
      </c>
      <c r="J1136" s="40" t="n">
        <f aca="false">IF(OR(H1136="",I1136=""),0,H1136*I1136)</f>
        <v>-7</v>
      </c>
      <c r="K1136" s="38" t="s">
        <v>93</v>
      </c>
      <c r="L1136" s="38" t="s">
        <v>114</v>
      </c>
      <c r="M1136" s="41" t="str">
        <f aca="false">IF(D1136="","",IF(E1136="Référence inconnue","Référence inconnue",IF(I1136="","Type inconnu",IF(AND(IFERROR(INDEX(Articles!$I$5:$I$304,MATCH(D1136,Articles!$A$5:$A$304,0)),"Aucun")&lt;&gt;"Aucun",G1136=""),"Lot manquant",IF(COUNTIF($N$2:$N$5000,N1136)&gt;1,"Doublon ?","")))))</f>
        <v/>
      </c>
      <c r="N1136" s="6" t="str">
        <f aca="false">IF(D1136="","",B1136&amp;"/"&amp;C1136&amp;"/"&amp;D1136&amp;"/"&amp;G1136&amp;"/"&amp;H1136&amp;"/"&amp;TEXT(A1136,"0"))</f>
        <v>BS-2607-1869/Sortie/GA09//7/46227</v>
      </c>
    </row>
    <row r="1137" customFormat="false" ht="15" hidden="false" customHeight="false" outlineLevel="0" collapsed="false">
      <c r="A1137" s="37" t="n">
        <v>46227</v>
      </c>
      <c r="B1137" s="38" t="s">
        <v>1253</v>
      </c>
      <c r="C1137" s="38" t="s">
        <v>113</v>
      </c>
      <c r="D1137" s="38" t="s">
        <v>96</v>
      </c>
      <c r="E1137" s="39" t="str">
        <f aca="false">IF(D1137="","",IFERROR(INDEX(Articles!$B$5:$B$304,MATCH(D1137,Articles!$A$5:$A$304,0)),"Référence inconnue"))</f>
        <v>Film étirable 500 mm</v>
      </c>
      <c r="F1137" s="38" t="s">
        <v>93</v>
      </c>
      <c r="G1137" s="38"/>
      <c r="H1137" s="38" t="n">
        <v>3</v>
      </c>
      <c r="I1137" s="40" t="n">
        <f aca="false">IF(C1137="","",IFERROR(INDEX(Listes!$B$3:$B$20,MATCH(C1137,Listes!$A$3:$A$20,0)),""))</f>
        <v>-1</v>
      </c>
      <c r="J1137" s="40" t="n">
        <f aca="false">IF(OR(H1137="",I1137=""),0,H1137*I1137)</f>
        <v>-3</v>
      </c>
      <c r="K1137" s="38" t="s">
        <v>93</v>
      </c>
      <c r="L1137" s="38" t="s">
        <v>121</v>
      </c>
      <c r="M1137" s="41" t="str">
        <f aca="false">IF(D1137="","",IF(E1137="Référence inconnue","Référence inconnue",IF(I1137="","Type inconnu",IF(AND(IFERROR(INDEX(Articles!$I$5:$I$304,MATCH(D1137,Articles!$A$5:$A$304,0)),"Aucun")&lt;&gt;"Aucun",G1137=""),"Lot manquant",IF(COUNTIF($N$2:$N$5000,N1137)&gt;1,"Doublon ?","")))))</f>
        <v/>
      </c>
      <c r="N1137" s="6" t="str">
        <f aca="false">IF(D1137="","",B1137&amp;"/"&amp;C1137&amp;"/"&amp;D1137&amp;"/"&amp;G1137&amp;"/"&amp;H1137&amp;"/"&amp;TEXT(A1137,"0"))</f>
        <v>BS-2607-1870/Sortie/FS500//3/46227</v>
      </c>
    </row>
    <row r="1138" customFormat="false" ht="15" hidden="false" customHeight="false" outlineLevel="0" collapsed="false">
      <c r="A1138" s="37" t="n">
        <v>46227</v>
      </c>
      <c r="B1138" s="38" t="s">
        <v>1254</v>
      </c>
      <c r="C1138" s="38" t="s">
        <v>113</v>
      </c>
      <c r="D1138" s="38" t="s">
        <v>97</v>
      </c>
      <c r="E1138" s="39" t="str">
        <f aca="false">IF(D1138="","",IFERROR(INDEX(Articles!$B$5:$B$304,MATCH(D1138,Articles!$A$5:$A$304,0)),"Référence inconnue"))</f>
        <v>Vis H M8x30 (boîte de 100)</v>
      </c>
      <c r="F1138" s="38" t="s">
        <v>93</v>
      </c>
      <c r="G1138" s="38"/>
      <c r="H1138" s="38" t="n">
        <v>2</v>
      </c>
      <c r="I1138" s="40" t="n">
        <f aca="false">IF(C1138="","",IFERROR(INDEX(Listes!$B$3:$B$20,MATCH(C1138,Listes!$A$3:$A$20,0)),""))</f>
        <v>-1</v>
      </c>
      <c r="J1138" s="40" t="n">
        <f aca="false">IF(OR(H1138="",I1138=""),0,H1138*I1138)</f>
        <v>-2</v>
      </c>
      <c r="K1138" s="38" t="s">
        <v>93</v>
      </c>
      <c r="L1138" s="38" t="s">
        <v>114</v>
      </c>
      <c r="M1138" s="41" t="str">
        <f aca="false">IF(D1138="","",IF(E1138="Référence inconnue","Référence inconnue",IF(I1138="","Type inconnu",IF(AND(IFERROR(INDEX(Articles!$I$5:$I$304,MATCH(D1138,Articles!$A$5:$A$304,0)),"Aucun")&lt;&gt;"Aucun",G1138=""),"Lot manquant",IF(COUNTIF($N$2:$N$5000,N1138)&gt;1,"Doublon ?","")))))</f>
        <v/>
      </c>
      <c r="N1138" s="6" t="str">
        <f aca="false">IF(D1138="","",B1138&amp;"/"&amp;C1138&amp;"/"&amp;D1138&amp;"/"&amp;G1138&amp;"/"&amp;H1138&amp;"/"&amp;TEXT(A1138,"0"))</f>
        <v>BS-2607-1871/Sortie/BO830//2/46227</v>
      </c>
    </row>
    <row r="1139" customFormat="false" ht="15" hidden="false" customHeight="false" outlineLevel="0" collapsed="false">
      <c r="A1139" s="37" t="n">
        <v>46230</v>
      </c>
      <c r="B1139" s="38" t="s">
        <v>1255</v>
      </c>
      <c r="C1139" s="38" t="s">
        <v>113</v>
      </c>
      <c r="D1139" s="38" t="s">
        <v>95</v>
      </c>
      <c r="E1139" s="39" t="str">
        <f aca="false">IF(D1139="","",IFERROR(INDEX(Articles!$B$5:$B$304,MATCH(D1139,Articles!$A$5:$A$304,0)),"Référence inconnue"))</f>
        <v>Gants de manutention taille 9</v>
      </c>
      <c r="F1139" s="38" t="s">
        <v>93</v>
      </c>
      <c r="G1139" s="38"/>
      <c r="H1139" s="38" t="n">
        <v>2</v>
      </c>
      <c r="I1139" s="40" t="n">
        <f aca="false">IF(C1139="","",IFERROR(INDEX(Listes!$B$3:$B$20,MATCH(C1139,Listes!$A$3:$A$20,0)),""))</f>
        <v>-1</v>
      </c>
      <c r="J1139" s="40" t="n">
        <f aca="false">IF(OR(H1139="",I1139=""),0,H1139*I1139)</f>
        <v>-2</v>
      </c>
      <c r="K1139" s="38" t="s">
        <v>93</v>
      </c>
      <c r="L1139" s="38" t="s">
        <v>114</v>
      </c>
      <c r="M1139" s="41" t="str">
        <f aca="false">IF(D1139="","",IF(E1139="Référence inconnue","Référence inconnue",IF(I1139="","Type inconnu",IF(AND(IFERROR(INDEX(Articles!$I$5:$I$304,MATCH(D1139,Articles!$A$5:$A$304,0)),"Aucun")&lt;&gt;"Aucun",G1139=""),"Lot manquant",IF(COUNTIF($N$2:$N$5000,N1139)&gt;1,"Doublon ?","")))))</f>
        <v/>
      </c>
      <c r="N1139" s="6" t="str">
        <f aca="false">IF(D1139="","",B1139&amp;"/"&amp;C1139&amp;"/"&amp;D1139&amp;"/"&amp;G1139&amp;"/"&amp;H1139&amp;"/"&amp;TEXT(A1139,"0"))</f>
        <v>BS-2607-1872/Sortie/GA09//2/46230</v>
      </c>
    </row>
    <row r="1140" customFormat="false" ht="15" hidden="false" customHeight="false" outlineLevel="0" collapsed="false">
      <c r="A1140" s="37" t="n">
        <v>46230</v>
      </c>
      <c r="B1140" s="38" t="s">
        <v>1256</v>
      </c>
      <c r="C1140" s="38" t="s">
        <v>113</v>
      </c>
      <c r="D1140" s="38" t="s">
        <v>96</v>
      </c>
      <c r="E1140" s="39" t="str">
        <f aca="false">IF(D1140="","",IFERROR(INDEX(Articles!$B$5:$B$304,MATCH(D1140,Articles!$A$5:$A$304,0)),"Référence inconnue"))</f>
        <v>Film étirable 500 mm</v>
      </c>
      <c r="F1140" s="38" t="s">
        <v>93</v>
      </c>
      <c r="G1140" s="38"/>
      <c r="H1140" s="38" t="n">
        <v>5</v>
      </c>
      <c r="I1140" s="40" t="n">
        <f aca="false">IF(C1140="","",IFERROR(INDEX(Listes!$B$3:$B$20,MATCH(C1140,Listes!$A$3:$A$20,0)),""))</f>
        <v>-1</v>
      </c>
      <c r="J1140" s="40" t="n">
        <f aca="false">IF(OR(H1140="",I1140=""),0,H1140*I1140)</f>
        <v>-5</v>
      </c>
      <c r="K1140" s="38" t="s">
        <v>93</v>
      </c>
      <c r="L1140" s="38" t="s">
        <v>121</v>
      </c>
      <c r="M1140" s="41" t="str">
        <f aca="false">IF(D1140="","",IF(E1140="Référence inconnue","Référence inconnue",IF(I1140="","Type inconnu",IF(AND(IFERROR(INDEX(Articles!$I$5:$I$304,MATCH(D1140,Articles!$A$5:$A$304,0)),"Aucun")&lt;&gt;"Aucun",G1140=""),"Lot manquant",IF(COUNTIF($N$2:$N$5000,N1140)&gt;1,"Doublon ?","")))))</f>
        <v/>
      </c>
      <c r="N1140" s="6" t="str">
        <f aca="false">IF(D1140="","",B1140&amp;"/"&amp;C1140&amp;"/"&amp;D1140&amp;"/"&amp;G1140&amp;"/"&amp;H1140&amp;"/"&amp;TEXT(A1140,"0"))</f>
        <v>BS-2607-1873/Sortie/FS500//5/46230</v>
      </c>
    </row>
    <row r="1141" customFormat="false" ht="15" hidden="false" customHeight="false" outlineLevel="0" collapsed="false">
      <c r="A1141" s="37" t="n">
        <v>46230</v>
      </c>
      <c r="B1141" s="38" t="s">
        <v>1257</v>
      </c>
      <c r="C1141" s="38" t="s">
        <v>113</v>
      </c>
      <c r="D1141" s="38" t="s">
        <v>97</v>
      </c>
      <c r="E1141" s="39" t="str">
        <f aca="false">IF(D1141="","",IFERROR(INDEX(Articles!$B$5:$B$304,MATCH(D1141,Articles!$A$5:$A$304,0)),"Référence inconnue"))</f>
        <v>Vis H M8x30 (boîte de 100)</v>
      </c>
      <c r="F1141" s="38" t="s">
        <v>93</v>
      </c>
      <c r="G1141" s="38"/>
      <c r="H1141" s="38" t="n">
        <v>4</v>
      </c>
      <c r="I1141" s="40" t="n">
        <f aca="false">IF(C1141="","",IFERROR(INDEX(Listes!$B$3:$B$20,MATCH(C1141,Listes!$A$3:$A$20,0)),""))</f>
        <v>-1</v>
      </c>
      <c r="J1141" s="40" t="n">
        <f aca="false">IF(OR(H1141="",I1141=""),0,H1141*I1141)</f>
        <v>-4</v>
      </c>
      <c r="K1141" s="38" t="s">
        <v>93</v>
      </c>
      <c r="L1141" s="38" t="s">
        <v>114</v>
      </c>
      <c r="M1141" s="41" t="str">
        <f aca="false">IF(D1141="","",IF(E1141="Référence inconnue","Référence inconnue",IF(I1141="","Type inconnu",IF(AND(IFERROR(INDEX(Articles!$I$5:$I$304,MATCH(D1141,Articles!$A$5:$A$304,0)),"Aucun")&lt;&gt;"Aucun",G1141=""),"Lot manquant",IF(COUNTIF($N$2:$N$5000,N1141)&gt;1,"Doublon ?","")))))</f>
        <v/>
      </c>
      <c r="N1141" s="6" t="str">
        <f aca="false">IF(D1141="","",B1141&amp;"/"&amp;C1141&amp;"/"&amp;D1141&amp;"/"&amp;G1141&amp;"/"&amp;H1141&amp;"/"&amp;TEXT(A1141,"0"))</f>
        <v>BS-2607-1874/Sortie/BO830//4/46230</v>
      </c>
    </row>
    <row r="1142" customFormat="false" ht="15" hidden="false" customHeight="false" outlineLevel="0" collapsed="false">
      <c r="A1142" s="37" t="n">
        <v>46230</v>
      </c>
      <c r="B1142" s="38" t="s">
        <v>1258</v>
      </c>
      <c r="C1142" s="38" t="s">
        <v>113</v>
      </c>
      <c r="D1142" s="38" t="s">
        <v>99</v>
      </c>
      <c r="E1142" s="39" t="str">
        <f aca="false">IF(D1142="","",IFERROR(INDEX(Articles!$B$5:$B$304,MATCH(D1142,Articles!$A$5:$A$304,0)),"Référence inconnue"))</f>
        <v>Fil MIG Ø1 mm (bobine 15 kg)</v>
      </c>
      <c r="F1142" s="38" t="s">
        <v>93</v>
      </c>
      <c r="G1142" s="38" t="s">
        <v>1143</v>
      </c>
      <c r="H1142" s="38" t="n">
        <v>1</v>
      </c>
      <c r="I1142" s="40" t="n">
        <f aca="false">IF(C1142="","",IFERROR(INDEX(Listes!$B$3:$B$20,MATCH(C1142,Listes!$A$3:$A$20,0)),""))</f>
        <v>-1</v>
      </c>
      <c r="J1142" s="40" t="n">
        <f aca="false">IF(OR(H1142="",I1142=""),0,H1142*I1142)</f>
        <v>-1</v>
      </c>
      <c r="K1142" s="38" t="s">
        <v>93</v>
      </c>
      <c r="L1142" s="38" t="s">
        <v>114</v>
      </c>
      <c r="M1142" s="41" t="str">
        <f aca="false">IF(D1142="","",IF(E1142="Référence inconnue","Référence inconnue",IF(I1142="","Type inconnu",IF(AND(IFERROR(INDEX(Articles!$I$5:$I$304,MATCH(D1142,Articles!$A$5:$A$304,0)),"Aucun")&lt;&gt;"Aucun",G1142=""),"Lot manquant",IF(COUNTIF($N$2:$N$5000,N1142)&gt;1,"Doublon ?","")))))</f>
        <v/>
      </c>
      <c r="N1142" s="6" t="str">
        <f aca="false">IF(D1142="","",B1142&amp;"/"&amp;C1142&amp;"/"&amp;D1142&amp;"/"&amp;G1142&amp;"/"&amp;H1142&amp;"/"&amp;TEXT(A1142,"0"))</f>
        <v>BS-2607-1875/Sortie/FIL10/FIL-2606-09/1/46230</v>
      </c>
    </row>
    <row r="1143" customFormat="false" ht="15" hidden="false" customHeight="false" outlineLevel="0" collapsed="false">
      <c r="A1143" s="37" t="n">
        <v>46231</v>
      </c>
      <c r="B1143" s="38" t="s">
        <v>1259</v>
      </c>
      <c r="C1143" s="38" t="s">
        <v>140</v>
      </c>
      <c r="D1143" s="38" t="s">
        <v>95</v>
      </c>
      <c r="E1143" s="39" t="str">
        <f aca="false">IF(D1143="","",IFERROR(INDEX(Articles!$B$5:$B$304,MATCH(D1143,Articles!$A$5:$A$304,0)),"Référence inconnue"))</f>
        <v>Gants de manutention taille 9</v>
      </c>
      <c r="F1143" s="38" t="s">
        <v>93</v>
      </c>
      <c r="G1143" s="38"/>
      <c r="H1143" s="38" t="n">
        <v>120</v>
      </c>
      <c r="I1143" s="40" t="n">
        <f aca="false">IF(C1143="","",IFERROR(INDEX(Listes!$B$3:$B$20,MATCH(C1143,Listes!$A$3:$A$20,0)),""))</f>
        <v>1</v>
      </c>
      <c r="J1143" s="40" t="n">
        <f aca="false">IF(OR(H1143="",I1143=""),0,H1143*I1143)</f>
        <v>120</v>
      </c>
      <c r="K1143" s="38" t="s">
        <v>93</v>
      </c>
      <c r="L1143" s="38" t="s">
        <v>1260</v>
      </c>
      <c r="M1143" s="41" t="str">
        <f aca="false">IF(D1143="","",IF(E1143="Référence inconnue","Référence inconnue",IF(I1143="","Type inconnu",IF(AND(IFERROR(INDEX(Articles!$I$5:$I$304,MATCH(D1143,Articles!$A$5:$A$304,0)),"Aucun")&lt;&gt;"Aucun",G1143=""),"Lot manquant",IF(COUNTIF($N$2:$N$5000,N1143)&gt;1,"Doublon ?","")))))</f>
        <v/>
      </c>
      <c r="N1143" s="6" t="str">
        <f aca="false">IF(D1143="","",B1143&amp;"/"&amp;C1143&amp;"/"&amp;D1143&amp;"/"&amp;G1143&amp;"/"&amp;H1143&amp;"/"&amp;TEXT(A1143,"0"))</f>
        <v>BR-2607-079/Réception/GA09//120/46231</v>
      </c>
    </row>
    <row r="1144" customFormat="false" ht="15" hidden="false" customHeight="false" outlineLevel="0" collapsed="false">
      <c r="A1144" s="37" t="n">
        <v>46231</v>
      </c>
      <c r="B1144" s="38" t="s">
        <v>1261</v>
      </c>
      <c r="C1144" s="38" t="s">
        <v>113</v>
      </c>
      <c r="D1144" s="38" t="s">
        <v>92</v>
      </c>
      <c r="E1144" s="39" t="str">
        <f aca="false">IF(D1144="","",IFERROR(INDEX(Articles!$B$5:$B$304,MATCH(D1144,Articles!$A$5:$A$304,0)),"Référence inconnue"))</f>
        <v>Disque à tronçonner Ø125 mm</v>
      </c>
      <c r="F1144" s="38" t="s">
        <v>111</v>
      </c>
      <c r="G1144" s="38"/>
      <c r="H1144" s="38" t="n">
        <v>6</v>
      </c>
      <c r="I1144" s="40" t="n">
        <f aca="false">IF(C1144="","",IFERROR(INDEX(Listes!$B$3:$B$20,MATCH(C1144,Listes!$A$3:$A$20,0)),""))</f>
        <v>-1</v>
      </c>
      <c r="J1144" s="40" t="n">
        <f aca="false">IF(OR(H1144="",I1144=""),0,H1144*I1144)</f>
        <v>-6</v>
      </c>
      <c r="K1144" s="38" t="s">
        <v>111</v>
      </c>
      <c r="L1144" s="38" t="s">
        <v>114</v>
      </c>
      <c r="M1144" s="41" t="str">
        <f aca="false">IF(D1144="","",IF(E1144="Référence inconnue","Référence inconnue",IF(I1144="","Type inconnu",IF(AND(IFERROR(INDEX(Articles!$I$5:$I$304,MATCH(D1144,Articles!$A$5:$A$304,0)),"Aucun")&lt;&gt;"Aucun",G1144=""),"Lot manquant",IF(COUNTIF($N$2:$N$5000,N1144)&gt;1,"Doublon ?","")))))</f>
        <v/>
      </c>
      <c r="N1144" s="6" t="str">
        <f aca="false">IF(D1144="","",B1144&amp;"/"&amp;C1144&amp;"/"&amp;D1144&amp;"/"&amp;G1144&amp;"/"&amp;H1144&amp;"/"&amp;TEXT(A1144,"0"))</f>
        <v>BS-2607-1876/Sortie/DT125//6/46231</v>
      </c>
    </row>
    <row r="1145" customFormat="false" ht="15" hidden="false" customHeight="false" outlineLevel="0" collapsed="false">
      <c r="A1145" s="37" t="n">
        <v>46231</v>
      </c>
      <c r="B1145" s="38" t="s">
        <v>1262</v>
      </c>
      <c r="C1145" s="38" t="s">
        <v>113</v>
      </c>
      <c r="D1145" s="38" t="s">
        <v>92</v>
      </c>
      <c r="E1145" s="39" t="str">
        <f aca="false">IF(D1145="","",IFERROR(INDEX(Articles!$B$5:$B$304,MATCH(D1145,Articles!$A$5:$A$304,0)),"Référence inconnue"))</f>
        <v>Disque à tronçonner Ø125 mm</v>
      </c>
      <c r="F1145" s="38" t="s">
        <v>111</v>
      </c>
      <c r="G1145" s="38"/>
      <c r="H1145" s="38" t="n">
        <v>2</v>
      </c>
      <c r="I1145" s="40" t="n">
        <f aca="false">IF(C1145="","",IFERROR(INDEX(Listes!$B$3:$B$20,MATCH(C1145,Listes!$A$3:$A$20,0)),""))</f>
        <v>-1</v>
      </c>
      <c r="J1145" s="40" t="n">
        <f aca="false">IF(OR(H1145="",I1145=""),0,H1145*I1145)</f>
        <v>-2</v>
      </c>
      <c r="K1145" s="38" t="s">
        <v>111</v>
      </c>
      <c r="L1145" s="38" t="s">
        <v>114</v>
      </c>
      <c r="M1145" s="41" t="str">
        <f aca="false">IF(D1145="","",IF(E1145="Référence inconnue","Référence inconnue",IF(I1145="","Type inconnu",IF(AND(IFERROR(INDEX(Articles!$I$5:$I$304,MATCH(D1145,Articles!$A$5:$A$304,0)),"Aucun")&lt;&gt;"Aucun",G1145=""),"Lot manquant",IF(COUNTIF($N$2:$N$5000,N1145)&gt;1,"Doublon ?","")))))</f>
        <v/>
      </c>
      <c r="N1145" s="6" t="str">
        <f aca="false">IF(D1145="","",B1145&amp;"/"&amp;C1145&amp;"/"&amp;D1145&amp;"/"&amp;G1145&amp;"/"&amp;H1145&amp;"/"&amp;TEXT(A1145,"0"))</f>
        <v>BS-2607-1877/Sortie/DT125//2/46231</v>
      </c>
    </row>
    <row r="1146" customFormat="false" ht="15" hidden="false" customHeight="false" outlineLevel="0" collapsed="false">
      <c r="A1146" s="37" t="n">
        <v>46231</v>
      </c>
      <c r="B1146" s="38" t="s">
        <v>1263</v>
      </c>
      <c r="C1146" s="38" t="s">
        <v>113</v>
      </c>
      <c r="D1146" s="38" t="s">
        <v>95</v>
      </c>
      <c r="E1146" s="39" t="str">
        <f aca="false">IF(D1146="","",IFERROR(INDEX(Articles!$B$5:$B$304,MATCH(D1146,Articles!$A$5:$A$304,0)),"Référence inconnue"))</f>
        <v>Gants de manutention taille 9</v>
      </c>
      <c r="F1146" s="38" t="s">
        <v>93</v>
      </c>
      <c r="G1146" s="38"/>
      <c r="H1146" s="38" t="n">
        <v>6</v>
      </c>
      <c r="I1146" s="40" t="n">
        <f aca="false">IF(C1146="","",IFERROR(INDEX(Listes!$B$3:$B$20,MATCH(C1146,Listes!$A$3:$A$20,0)),""))</f>
        <v>-1</v>
      </c>
      <c r="J1146" s="40" t="n">
        <f aca="false">IF(OR(H1146="",I1146=""),0,H1146*I1146)</f>
        <v>-6</v>
      </c>
      <c r="K1146" s="38" t="s">
        <v>93</v>
      </c>
      <c r="L1146" s="38" t="s">
        <v>124</v>
      </c>
      <c r="M1146" s="41" t="str">
        <f aca="false">IF(D1146="","",IF(E1146="Référence inconnue","Référence inconnue",IF(I1146="","Type inconnu",IF(AND(IFERROR(INDEX(Articles!$I$5:$I$304,MATCH(D1146,Articles!$A$5:$A$304,0)),"Aucun")&lt;&gt;"Aucun",G1146=""),"Lot manquant",IF(COUNTIF($N$2:$N$5000,N1146)&gt;1,"Doublon ?","")))))</f>
        <v/>
      </c>
      <c r="N1146" s="6" t="str">
        <f aca="false">IF(D1146="","",B1146&amp;"/"&amp;C1146&amp;"/"&amp;D1146&amp;"/"&amp;G1146&amp;"/"&amp;H1146&amp;"/"&amp;TEXT(A1146,"0"))</f>
        <v>BS-2607-1878/Sortie/GA09//6/46231</v>
      </c>
    </row>
    <row r="1147" customFormat="false" ht="15" hidden="false" customHeight="false" outlineLevel="0" collapsed="false">
      <c r="A1147" s="37" t="n">
        <v>46231</v>
      </c>
      <c r="B1147" s="38" t="s">
        <v>1264</v>
      </c>
      <c r="C1147" s="38" t="s">
        <v>113</v>
      </c>
      <c r="D1147" s="38" t="s">
        <v>96</v>
      </c>
      <c r="E1147" s="39" t="str">
        <f aca="false">IF(D1147="","",IFERROR(INDEX(Articles!$B$5:$B$304,MATCH(D1147,Articles!$A$5:$A$304,0)),"Référence inconnue"))</f>
        <v>Film étirable 500 mm</v>
      </c>
      <c r="F1147" s="38" t="s">
        <v>93</v>
      </c>
      <c r="G1147" s="38"/>
      <c r="H1147" s="38" t="n">
        <v>3</v>
      </c>
      <c r="I1147" s="40" t="n">
        <f aca="false">IF(C1147="","",IFERROR(INDEX(Listes!$B$3:$B$20,MATCH(C1147,Listes!$A$3:$A$20,0)),""))</f>
        <v>-1</v>
      </c>
      <c r="J1147" s="40" t="n">
        <f aca="false">IF(OR(H1147="",I1147=""),0,H1147*I1147)</f>
        <v>-3</v>
      </c>
      <c r="K1147" s="38" t="s">
        <v>93</v>
      </c>
      <c r="L1147" s="38" t="s">
        <v>121</v>
      </c>
      <c r="M1147" s="41" t="str">
        <f aca="false">IF(D1147="","",IF(E1147="Référence inconnue","Référence inconnue",IF(I1147="","Type inconnu",IF(AND(IFERROR(INDEX(Articles!$I$5:$I$304,MATCH(D1147,Articles!$A$5:$A$304,0)),"Aucun")&lt;&gt;"Aucun",G1147=""),"Lot manquant",IF(COUNTIF($N$2:$N$5000,N1147)&gt;1,"Doublon ?","")))))</f>
        <v/>
      </c>
      <c r="N1147" s="6" t="str">
        <f aca="false">IF(D1147="","",B1147&amp;"/"&amp;C1147&amp;"/"&amp;D1147&amp;"/"&amp;G1147&amp;"/"&amp;H1147&amp;"/"&amp;TEXT(A1147,"0"))</f>
        <v>BS-2607-1879/Sortie/FS500//3/46231</v>
      </c>
    </row>
    <row r="1148" customFormat="false" ht="15" hidden="false" customHeight="false" outlineLevel="0" collapsed="false">
      <c r="A1148" s="37" t="n">
        <v>46231</v>
      </c>
      <c r="B1148" s="38" t="s">
        <v>1265</v>
      </c>
      <c r="C1148" s="38" t="s">
        <v>113</v>
      </c>
      <c r="D1148" s="38" t="s">
        <v>97</v>
      </c>
      <c r="E1148" s="39" t="str">
        <f aca="false">IF(D1148="","",IFERROR(INDEX(Articles!$B$5:$B$304,MATCH(D1148,Articles!$A$5:$A$304,0)),"Référence inconnue"))</f>
        <v>Vis H M8x30 (boîte de 100)</v>
      </c>
      <c r="F1148" s="38" t="s">
        <v>93</v>
      </c>
      <c r="G1148" s="38"/>
      <c r="H1148" s="38" t="n">
        <v>4</v>
      </c>
      <c r="I1148" s="40" t="n">
        <f aca="false">IF(C1148="","",IFERROR(INDEX(Listes!$B$3:$B$20,MATCH(C1148,Listes!$A$3:$A$20,0)),""))</f>
        <v>-1</v>
      </c>
      <c r="J1148" s="40" t="n">
        <f aca="false">IF(OR(H1148="",I1148=""),0,H1148*I1148)</f>
        <v>-4</v>
      </c>
      <c r="K1148" s="38" t="s">
        <v>93</v>
      </c>
      <c r="L1148" s="38" t="s">
        <v>114</v>
      </c>
      <c r="M1148" s="41" t="str">
        <f aca="false">IF(D1148="","",IF(E1148="Référence inconnue","Référence inconnue",IF(I1148="","Type inconnu",IF(AND(IFERROR(INDEX(Articles!$I$5:$I$304,MATCH(D1148,Articles!$A$5:$A$304,0)),"Aucun")&lt;&gt;"Aucun",G1148=""),"Lot manquant",IF(COUNTIF($N$2:$N$5000,N1148)&gt;1,"Doublon ?","")))))</f>
        <v/>
      </c>
      <c r="N1148" s="6" t="str">
        <f aca="false">IF(D1148="","",B1148&amp;"/"&amp;C1148&amp;"/"&amp;D1148&amp;"/"&amp;G1148&amp;"/"&amp;H1148&amp;"/"&amp;TEXT(A1148,"0"))</f>
        <v>BS-2607-1880/Sortie/BO830//4/46231</v>
      </c>
    </row>
    <row r="1149" customFormat="false" ht="15" hidden="false" customHeight="false" outlineLevel="0" collapsed="false">
      <c r="A1149" s="37" t="n">
        <v>46232</v>
      </c>
      <c r="B1149" s="38" t="s">
        <v>1266</v>
      </c>
      <c r="C1149" s="38" t="s">
        <v>107</v>
      </c>
      <c r="D1149" s="38" t="s">
        <v>92</v>
      </c>
      <c r="E1149" s="39" t="str">
        <f aca="false">IF(D1149="","",IFERROR(INDEX(Articles!$B$5:$B$304,MATCH(D1149,Articles!$A$5:$A$304,0)),"Référence inconnue"))</f>
        <v>Disque à tronçonner Ø125 mm</v>
      </c>
      <c r="F1149" s="38" t="s">
        <v>93</v>
      </c>
      <c r="G1149" s="38"/>
      <c r="H1149" s="38" t="n">
        <v>20</v>
      </c>
      <c r="I1149" s="40" t="n">
        <f aca="false">IF(C1149="","",IFERROR(INDEX(Listes!$B$3:$B$20,MATCH(C1149,Listes!$A$3:$A$20,0)),""))</f>
        <v>-1</v>
      </c>
      <c r="J1149" s="40" t="n">
        <f aca="false">IF(OR(H1149="",I1149=""),0,H1149*I1149)</f>
        <v>-20</v>
      </c>
      <c r="K1149" s="38" t="s">
        <v>93</v>
      </c>
      <c r="L1149" s="38" t="s">
        <v>108</v>
      </c>
      <c r="M1149" s="41" t="str">
        <f aca="false">IF(D1149="","",IF(E1149="Référence inconnue","Référence inconnue",IF(I1149="","Type inconnu",IF(AND(IFERROR(INDEX(Articles!$I$5:$I$304,MATCH(D1149,Articles!$A$5:$A$304,0)),"Aucun")&lt;&gt;"Aucun",G1149=""),"Lot manquant",IF(COUNTIF($N$2:$N$5000,N1149)&gt;1,"Doublon ?","")))))</f>
        <v/>
      </c>
      <c r="N1149" s="6" t="str">
        <f aca="false">IF(D1149="","",B1149&amp;"/"&amp;C1149&amp;"/"&amp;D1149&amp;"/"&amp;G1149&amp;"/"&amp;H1149&amp;"/"&amp;TEXT(A1149,"0"))</f>
        <v>TR-2607-083/Transfert sortant/DT125//20/46232</v>
      </c>
    </row>
    <row r="1150" customFormat="false" ht="15" hidden="false" customHeight="false" outlineLevel="0" collapsed="false">
      <c r="A1150" s="37" t="n">
        <v>46232</v>
      </c>
      <c r="B1150" s="38" t="s">
        <v>1266</v>
      </c>
      <c r="C1150" s="38" t="s">
        <v>110</v>
      </c>
      <c r="D1150" s="38" t="s">
        <v>92</v>
      </c>
      <c r="E1150" s="39" t="str">
        <f aca="false">IF(D1150="","",IFERROR(INDEX(Articles!$B$5:$B$304,MATCH(D1150,Articles!$A$5:$A$304,0)),"Référence inconnue"))</f>
        <v>Disque à tronçonner Ø125 mm</v>
      </c>
      <c r="F1150" s="38" t="s">
        <v>111</v>
      </c>
      <c r="G1150" s="38"/>
      <c r="H1150" s="38" t="n">
        <v>20</v>
      </c>
      <c r="I1150" s="40" t="n">
        <f aca="false">IF(C1150="","",IFERROR(INDEX(Listes!$B$3:$B$20,MATCH(C1150,Listes!$A$3:$A$20,0)),""))</f>
        <v>1</v>
      </c>
      <c r="J1150" s="40" t="n">
        <f aca="false">IF(OR(H1150="",I1150=""),0,H1150*I1150)</f>
        <v>20</v>
      </c>
      <c r="K1150" s="38" t="s">
        <v>93</v>
      </c>
      <c r="L1150" s="38" t="s">
        <v>108</v>
      </c>
      <c r="M1150" s="41" t="str">
        <f aca="false">IF(D1150="","",IF(E1150="Référence inconnue","Référence inconnue",IF(I1150="","Type inconnu",IF(AND(IFERROR(INDEX(Articles!$I$5:$I$304,MATCH(D1150,Articles!$A$5:$A$304,0)),"Aucun")&lt;&gt;"Aucun",G1150=""),"Lot manquant",IF(COUNTIF($N$2:$N$5000,N1150)&gt;1,"Doublon ?","")))))</f>
        <v/>
      </c>
      <c r="N1150" s="6" t="str">
        <f aca="false">IF(D1150="","",B1150&amp;"/"&amp;C1150&amp;"/"&amp;D1150&amp;"/"&amp;G1150&amp;"/"&amp;H1150&amp;"/"&amp;TEXT(A1150,"0"))</f>
        <v>TR-2607-083/Transfert entrant/DT125//20/46232</v>
      </c>
    </row>
    <row r="1151" customFormat="false" ht="15" hidden="false" customHeight="false" outlineLevel="0" collapsed="false">
      <c r="A1151" s="37" t="n">
        <v>46232</v>
      </c>
      <c r="B1151" s="38" t="s">
        <v>1267</v>
      </c>
      <c r="C1151" s="38" t="s">
        <v>113</v>
      </c>
      <c r="D1151" s="38" t="s">
        <v>92</v>
      </c>
      <c r="E1151" s="39" t="str">
        <f aca="false">IF(D1151="","",IFERROR(INDEX(Articles!$B$5:$B$304,MATCH(D1151,Articles!$A$5:$A$304,0)),"Référence inconnue"))</f>
        <v>Disque à tronçonner Ø125 mm</v>
      </c>
      <c r="F1151" s="38" t="s">
        <v>111</v>
      </c>
      <c r="G1151" s="38"/>
      <c r="H1151" s="38" t="n">
        <v>5</v>
      </c>
      <c r="I1151" s="40" t="n">
        <f aca="false">IF(C1151="","",IFERROR(INDEX(Listes!$B$3:$B$20,MATCH(C1151,Listes!$A$3:$A$20,0)),""))</f>
        <v>-1</v>
      </c>
      <c r="J1151" s="40" t="n">
        <f aca="false">IF(OR(H1151="",I1151=""),0,H1151*I1151)</f>
        <v>-5</v>
      </c>
      <c r="K1151" s="38" t="s">
        <v>111</v>
      </c>
      <c r="L1151" s="38" t="s">
        <v>114</v>
      </c>
      <c r="M1151" s="41" t="str">
        <f aca="false">IF(D1151="","",IF(E1151="Référence inconnue","Référence inconnue",IF(I1151="","Type inconnu",IF(AND(IFERROR(INDEX(Articles!$I$5:$I$304,MATCH(D1151,Articles!$A$5:$A$304,0)),"Aucun")&lt;&gt;"Aucun",G1151=""),"Lot manquant",IF(COUNTIF($N$2:$N$5000,N1151)&gt;1,"Doublon ?","")))))</f>
        <v/>
      </c>
      <c r="N1151" s="6" t="str">
        <f aca="false">IF(D1151="","",B1151&amp;"/"&amp;C1151&amp;"/"&amp;D1151&amp;"/"&amp;G1151&amp;"/"&amp;H1151&amp;"/"&amp;TEXT(A1151,"0"))</f>
        <v>BS-2607-1881/Sortie/DT125//5/46232</v>
      </c>
    </row>
    <row r="1152" customFormat="false" ht="15" hidden="false" customHeight="false" outlineLevel="0" collapsed="false">
      <c r="A1152" s="37" t="n">
        <v>46232</v>
      </c>
      <c r="B1152" s="38" t="s">
        <v>1268</v>
      </c>
      <c r="C1152" s="38" t="s">
        <v>113</v>
      </c>
      <c r="D1152" s="38" t="s">
        <v>92</v>
      </c>
      <c r="E1152" s="39" t="str">
        <f aca="false">IF(D1152="","",IFERROR(INDEX(Articles!$B$5:$B$304,MATCH(D1152,Articles!$A$5:$A$304,0)),"Référence inconnue"))</f>
        <v>Disque à tronçonner Ø125 mm</v>
      </c>
      <c r="F1152" s="38" t="s">
        <v>111</v>
      </c>
      <c r="G1152" s="38"/>
      <c r="H1152" s="38" t="n">
        <v>6</v>
      </c>
      <c r="I1152" s="40" t="n">
        <f aca="false">IF(C1152="","",IFERROR(INDEX(Listes!$B$3:$B$20,MATCH(C1152,Listes!$A$3:$A$20,0)),""))</f>
        <v>-1</v>
      </c>
      <c r="J1152" s="40" t="n">
        <f aca="false">IF(OR(H1152="",I1152=""),0,H1152*I1152)</f>
        <v>-6</v>
      </c>
      <c r="K1152" s="38" t="s">
        <v>111</v>
      </c>
      <c r="L1152" s="38" t="s">
        <v>114</v>
      </c>
      <c r="M1152" s="41" t="str">
        <f aca="false">IF(D1152="","",IF(E1152="Référence inconnue","Référence inconnue",IF(I1152="","Type inconnu",IF(AND(IFERROR(INDEX(Articles!$I$5:$I$304,MATCH(D1152,Articles!$A$5:$A$304,0)),"Aucun")&lt;&gt;"Aucun",G1152=""),"Lot manquant",IF(COUNTIF($N$2:$N$5000,N1152)&gt;1,"Doublon ?","")))))</f>
        <v/>
      </c>
      <c r="N1152" s="6" t="str">
        <f aca="false">IF(D1152="","",B1152&amp;"/"&amp;C1152&amp;"/"&amp;D1152&amp;"/"&amp;G1152&amp;"/"&amp;H1152&amp;"/"&amp;TEXT(A1152,"0"))</f>
        <v>BS-2607-1882/Sortie/DT125//6/46232</v>
      </c>
    </row>
    <row r="1153" customFormat="false" ht="15" hidden="false" customHeight="false" outlineLevel="0" collapsed="false">
      <c r="A1153" s="37" t="n">
        <v>46232</v>
      </c>
      <c r="B1153" s="38" t="s">
        <v>1269</v>
      </c>
      <c r="C1153" s="38" t="s">
        <v>113</v>
      </c>
      <c r="D1153" s="38" t="s">
        <v>92</v>
      </c>
      <c r="E1153" s="39" t="str">
        <f aca="false">IF(D1153="","",IFERROR(INDEX(Articles!$B$5:$B$304,MATCH(D1153,Articles!$A$5:$A$304,0)),"Référence inconnue"))</f>
        <v>Disque à tronçonner Ø125 mm</v>
      </c>
      <c r="F1153" s="38" t="s">
        <v>111</v>
      </c>
      <c r="G1153" s="38"/>
      <c r="H1153" s="38" t="n">
        <v>4</v>
      </c>
      <c r="I1153" s="40" t="n">
        <f aca="false">IF(C1153="","",IFERROR(INDEX(Listes!$B$3:$B$20,MATCH(C1153,Listes!$A$3:$A$20,0)),""))</f>
        <v>-1</v>
      </c>
      <c r="J1153" s="40" t="n">
        <f aca="false">IF(OR(H1153="",I1153=""),0,H1153*I1153)</f>
        <v>-4</v>
      </c>
      <c r="K1153" s="38" t="s">
        <v>111</v>
      </c>
      <c r="L1153" s="38" t="s">
        <v>114</v>
      </c>
      <c r="M1153" s="41" t="str">
        <f aca="false">IF(D1153="","",IF(E1153="Référence inconnue","Référence inconnue",IF(I1153="","Type inconnu",IF(AND(IFERROR(INDEX(Articles!$I$5:$I$304,MATCH(D1153,Articles!$A$5:$A$304,0)),"Aucun")&lt;&gt;"Aucun",G1153=""),"Lot manquant",IF(COUNTIF($N$2:$N$5000,N1153)&gt;1,"Doublon ?","")))))</f>
        <v/>
      </c>
      <c r="N1153" s="6" t="str">
        <f aca="false">IF(D1153="","",B1153&amp;"/"&amp;C1153&amp;"/"&amp;D1153&amp;"/"&amp;G1153&amp;"/"&amp;H1153&amp;"/"&amp;TEXT(A1153,"0"))</f>
        <v>BS-2607-1883/Sortie/DT125//4/46232</v>
      </c>
    </row>
    <row r="1154" customFormat="false" ht="15" hidden="false" customHeight="false" outlineLevel="0" collapsed="false">
      <c r="A1154" s="37" t="n">
        <v>46232</v>
      </c>
      <c r="B1154" s="38" t="s">
        <v>1270</v>
      </c>
      <c r="C1154" s="38" t="s">
        <v>113</v>
      </c>
      <c r="D1154" s="38" t="s">
        <v>95</v>
      </c>
      <c r="E1154" s="39" t="str">
        <f aca="false">IF(D1154="","",IFERROR(INDEX(Articles!$B$5:$B$304,MATCH(D1154,Articles!$A$5:$A$304,0)),"Référence inconnue"))</f>
        <v>Gants de manutention taille 9</v>
      </c>
      <c r="F1154" s="38" t="s">
        <v>93</v>
      </c>
      <c r="G1154" s="38"/>
      <c r="H1154" s="38" t="n">
        <v>5</v>
      </c>
      <c r="I1154" s="40" t="n">
        <f aca="false">IF(C1154="","",IFERROR(INDEX(Listes!$B$3:$B$20,MATCH(C1154,Listes!$A$3:$A$20,0)),""))</f>
        <v>-1</v>
      </c>
      <c r="J1154" s="40" t="n">
        <f aca="false">IF(OR(H1154="",I1154=""),0,H1154*I1154)</f>
        <v>-5</v>
      </c>
      <c r="K1154" s="38" t="s">
        <v>93</v>
      </c>
      <c r="L1154" s="38" t="s">
        <v>114</v>
      </c>
      <c r="M1154" s="41" t="str">
        <f aca="false">IF(D1154="","",IF(E1154="Référence inconnue","Référence inconnue",IF(I1154="","Type inconnu",IF(AND(IFERROR(INDEX(Articles!$I$5:$I$304,MATCH(D1154,Articles!$A$5:$A$304,0)),"Aucun")&lt;&gt;"Aucun",G1154=""),"Lot manquant",IF(COUNTIF($N$2:$N$5000,N1154)&gt;1,"Doublon ?","")))))</f>
        <v/>
      </c>
      <c r="N1154" s="6" t="str">
        <f aca="false">IF(D1154="","",B1154&amp;"/"&amp;C1154&amp;"/"&amp;D1154&amp;"/"&amp;G1154&amp;"/"&amp;H1154&amp;"/"&amp;TEXT(A1154,"0"))</f>
        <v>BS-2607-1884/Sortie/GA09//5/46232</v>
      </c>
    </row>
    <row r="1155" customFormat="false" ht="15" hidden="false" customHeight="false" outlineLevel="0" collapsed="false">
      <c r="A1155" s="37" t="n">
        <v>46232</v>
      </c>
      <c r="B1155" s="38" t="s">
        <v>1271</v>
      </c>
      <c r="C1155" s="38" t="s">
        <v>113</v>
      </c>
      <c r="D1155" s="38" t="s">
        <v>96</v>
      </c>
      <c r="E1155" s="39" t="str">
        <f aca="false">IF(D1155="","",IFERROR(INDEX(Articles!$B$5:$B$304,MATCH(D1155,Articles!$A$5:$A$304,0)),"Référence inconnue"))</f>
        <v>Film étirable 500 mm</v>
      </c>
      <c r="F1155" s="38" t="s">
        <v>93</v>
      </c>
      <c r="G1155" s="38"/>
      <c r="H1155" s="38" t="n">
        <v>2</v>
      </c>
      <c r="I1155" s="40" t="n">
        <f aca="false">IF(C1155="","",IFERROR(INDEX(Listes!$B$3:$B$20,MATCH(C1155,Listes!$A$3:$A$20,0)),""))</f>
        <v>-1</v>
      </c>
      <c r="J1155" s="40" t="n">
        <f aca="false">IF(OR(H1155="",I1155=""),0,H1155*I1155)</f>
        <v>-2</v>
      </c>
      <c r="K1155" s="38" t="s">
        <v>93</v>
      </c>
      <c r="L1155" s="38" t="s">
        <v>121</v>
      </c>
      <c r="M1155" s="41" t="str">
        <f aca="false">IF(D1155="","",IF(E1155="Référence inconnue","Référence inconnue",IF(I1155="","Type inconnu",IF(AND(IFERROR(INDEX(Articles!$I$5:$I$304,MATCH(D1155,Articles!$A$5:$A$304,0)),"Aucun")&lt;&gt;"Aucun",G1155=""),"Lot manquant",IF(COUNTIF($N$2:$N$5000,N1155)&gt;1,"Doublon ?","")))))</f>
        <v/>
      </c>
      <c r="N1155" s="6" t="str">
        <f aca="false">IF(D1155="","",B1155&amp;"/"&amp;C1155&amp;"/"&amp;D1155&amp;"/"&amp;G1155&amp;"/"&amp;H1155&amp;"/"&amp;TEXT(A1155,"0"))</f>
        <v>BS-2607-1885/Sortie/FS500//2/46232</v>
      </c>
    </row>
    <row r="1156" customFormat="false" ht="15" hidden="false" customHeight="false" outlineLevel="0" collapsed="false">
      <c r="A1156" s="37" t="n">
        <v>46232</v>
      </c>
      <c r="B1156" s="38" t="s">
        <v>1272</v>
      </c>
      <c r="C1156" s="38" t="s">
        <v>113</v>
      </c>
      <c r="D1156" s="38" t="s">
        <v>98</v>
      </c>
      <c r="E1156" s="39" t="str">
        <f aca="false">IF(D1156="","",IFERROR(INDEX(Articles!$B$5:$B$304,MATCH(D1156,Articles!$A$5:$A$304,0)),"Référence inconnue"))</f>
        <v>Roulement 6204-2RS</v>
      </c>
      <c r="F1156" s="38" t="s">
        <v>93</v>
      </c>
      <c r="G1156" s="38"/>
      <c r="H1156" s="38" t="n">
        <v>6</v>
      </c>
      <c r="I1156" s="40" t="n">
        <f aca="false">IF(C1156="","",IFERROR(INDEX(Listes!$B$3:$B$20,MATCH(C1156,Listes!$A$3:$A$20,0)),""))</f>
        <v>-1</v>
      </c>
      <c r="J1156" s="40" t="n">
        <f aca="false">IF(OR(H1156="",I1156=""),0,H1156*I1156)</f>
        <v>-6</v>
      </c>
      <c r="K1156" s="38" t="s">
        <v>93</v>
      </c>
      <c r="L1156" s="38" t="s">
        <v>124</v>
      </c>
      <c r="M1156" s="41" t="str">
        <f aca="false">IF(D1156="","",IF(E1156="Référence inconnue","Référence inconnue",IF(I1156="","Type inconnu",IF(AND(IFERROR(INDEX(Articles!$I$5:$I$304,MATCH(D1156,Articles!$A$5:$A$304,0)),"Aucun")&lt;&gt;"Aucun",G1156=""),"Lot manquant",IF(COUNTIF($N$2:$N$5000,N1156)&gt;1,"Doublon ?","")))))</f>
        <v/>
      </c>
      <c r="N1156" s="6" t="str">
        <f aca="false">IF(D1156="","",B1156&amp;"/"&amp;C1156&amp;"/"&amp;D1156&amp;"/"&amp;G1156&amp;"/"&amp;H1156&amp;"/"&amp;TEXT(A1156,"0"))</f>
        <v>BS-2607-1886/Sortie/RL6204//6/46232</v>
      </c>
    </row>
    <row r="1157" customFormat="false" ht="15" hidden="false" customHeight="false" outlineLevel="0" collapsed="false">
      <c r="A1157" s="37" t="n">
        <v>46233</v>
      </c>
      <c r="B1157" s="38" t="s">
        <v>1273</v>
      </c>
      <c r="C1157" s="38" t="s">
        <v>107</v>
      </c>
      <c r="D1157" s="38" t="s">
        <v>92</v>
      </c>
      <c r="E1157" s="39" t="str">
        <f aca="false">IF(D1157="","",IFERROR(INDEX(Articles!$B$5:$B$304,MATCH(D1157,Articles!$A$5:$A$304,0)),"Référence inconnue"))</f>
        <v>Disque à tronçonner Ø125 mm</v>
      </c>
      <c r="F1157" s="38" t="s">
        <v>93</v>
      </c>
      <c r="G1157" s="38"/>
      <c r="H1157" s="38" t="n">
        <v>20</v>
      </c>
      <c r="I1157" s="40" t="n">
        <f aca="false">IF(C1157="","",IFERROR(INDEX(Listes!$B$3:$B$20,MATCH(C1157,Listes!$A$3:$A$20,0)),""))</f>
        <v>-1</v>
      </c>
      <c r="J1157" s="40" t="n">
        <f aca="false">IF(OR(H1157="",I1157=""),0,H1157*I1157)</f>
        <v>-20</v>
      </c>
      <c r="K1157" s="38" t="s">
        <v>93</v>
      </c>
      <c r="L1157" s="38" t="s">
        <v>108</v>
      </c>
      <c r="M1157" s="41" t="str">
        <f aca="false">IF(D1157="","",IF(E1157="Référence inconnue","Référence inconnue",IF(I1157="","Type inconnu",IF(AND(IFERROR(INDEX(Articles!$I$5:$I$304,MATCH(D1157,Articles!$A$5:$A$304,0)),"Aucun")&lt;&gt;"Aucun",G1157=""),"Lot manquant",IF(COUNTIF($N$2:$N$5000,N1157)&gt;1,"Doublon ?","")))))</f>
        <v/>
      </c>
      <c r="N1157" s="6" t="str">
        <f aca="false">IF(D1157="","",B1157&amp;"/"&amp;C1157&amp;"/"&amp;D1157&amp;"/"&amp;G1157&amp;"/"&amp;H1157&amp;"/"&amp;TEXT(A1157,"0"))</f>
        <v>TR-2607-084/Transfert sortant/DT125//20/46233</v>
      </c>
    </row>
    <row r="1158" customFormat="false" ht="15" hidden="false" customHeight="false" outlineLevel="0" collapsed="false">
      <c r="A1158" s="37" t="n">
        <v>46233</v>
      </c>
      <c r="B1158" s="38" t="s">
        <v>1273</v>
      </c>
      <c r="C1158" s="38" t="s">
        <v>110</v>
      </c>
      <c r="D1158" s="38" t="s">
        <v>92</v>
      </c>
      <c r="E1158" s="39" t="str">
        <f aca="false">IF(D1158="","",IFERROR(INDEX(Articles!$B$5:$B$304,MATCH(D1158,Articles!$A$5:$A$304,0)),"Référence inconnue"))</f>
        <v>Disque à tronçonner Ø125 mm</v>
      </c>
      <c r="F1158" s="38" t="s">
        <v>111</v>
      </c>
      <c r="G1158" s="38"/>
      <c r="H1158" s="38" t="n">
        <v>20</v>
      </c>
      <c r="I1158" s="40" t="n">
        <f aca="false">IF(C1158="","",IFERROR(INDEX(Listes!$B$3:$B$20,MATCH(C1158,Listes!$A$3:$A$20,0)),""))</f>
        <v>1</v>
      </c>
      <c r="J1158" s="40" t="n">
        <f aca="false">IF(OR(H1158="",I1158=""),0,H1158*I1158)</f>
        <v>20</v>
      </c>
      <c r="K1158" s="38" t="s">
        <v>93</v>
      </c>
      <c r="L1158" s="38" t="s">
        <v>108</v>
      </c>
      <c r="M1158" s="41" t="str">
        <f aca="false">IF(D1158="","",IF(E1158="Référence inconnue","Référence inconnue",IF(I1158="","Type inconnu",IF(AND(IFERROR(INDEX(Articles!$I$5:$I$304,MATCH(D1158,Articles!$A$5:$A$304,0)),"Aucun")&lt;&gt;"Aucun",G1158=""),"Lot manquant",IF(COUNTIF($N$2:$N$5000,N1158)&gt;1,"Doublon ?","")))))</f>
        <v/>
      </c>
      <c r="N1158" s="6" t="str">
        <f aca="false">IF(D1158="","",B1158&amp;"/"&amp;C1158&amp;"/"&amp;D1158&amp;"/"&amp;G1158&amp;"/"&amp;H1158&amp;"/"&amp;TEXT(A1158,"0"))</f>
        <v>TR-2607-084/Transfert entrant/DT125//20/46233</v>
      </c>
    </row>
    <row r="1159" customFormat="false" ht="15" hidden="false" customHeight="false" outlineLevel="0" collapsed="false">
      <c r="A1159" s="37" t="n">
        <v>46233</v>
      </c>
      <c r="B1159" s="38" t="s">
        <v>1274</v>
      </c>
      <c r="C1159" s="38" t="s">
        <v>113</v>
      </c>
      <c r="D1159" s="38" t="s">
        <v>92</v>
      </c>
      <c r="E1159" s="39" t="str">
        <f aca="false">IF(D1159="","",IFERROR(INDEX(Articles!$B$5:$B$304,MATCH(D1159,Articles!$A$5:$A$304,0)),"Référence inconnue"))</f>
        <v>Disque à tronçonner Ø125 mm</v>
      </c>
      <c r="F1159" s="38" t="s">
        <v>111</v>
      </c>
      <c r="G1159" s="38"/>
      <c r="H1159" s="38" t="n">
        <v>6</v>
      </c>
      <c r="I1159" s="40" t="n">
        <f aca="false">IF(C1159="","",IFERROR(INDEX(Listes!$B$3:$B$20,MATCH(C1159,Listes!$A$3:$A$20,0)),""))</f>
        <v>-1</v>
      </c>
      <c r="J1159" s="40" t="n">
        <f aca="false">IF(OR(H1159="",I1159=""),0,H1159*I1159)</f>
        <v>-6</v>
      </c>
      <c r="K1159" s="38" t="s">
        <v>111</v>
      </c>
      <c r="L1159" s="38" t="s">
        <v>114</v>
      </c>
      <c r="M1159" s="41" t="str">
        <f aca="false">IF(D1159="","",IF(E1159="Référence inconnue","Référence inconnue",IF(I1159="","Type inconnu",IF(AND(IFERROR(INDEX(Articles!$I$5:$I$304,MATCH(D1159,Articles!$A$5:$A$304,0)),"Aucun")&lt;&gt;"Aucun",G1159=""),"Lot manquant",IF(COUNTIF($N$2:$N$5000,N1159)&gt;1,"Doublon ?","")))))</f>
        <v/>
      </c>
      <c r="N1159" s="6" t="str">
        <f aca="false">IF(D1159="","",B1159&amp;"/"&amp;C1159&amp;"/"&amp;D1159&amp;"/"&amp;G1159&amp;"/"&amp;H1159&amp;"/"&amp;TEXT(A1159,"0"))</f>
        <v>BS-2607-1887/Sortie/DT125//6/46233</v>
      </c>
    </row>
    <row r="1160" customFormat="false" ht="15" hidden="false" customHeight="false" outlineLevel="0" collapsed="false">
      <c r="A1160" s="37" t="n">
        <v>46233</v>
      </c>
      <c r="B1160" s="38" t="s">
        <v>1275</v>
      </c>
      <c r="C1160" s="38" t="s">
        <v>113</v>
      </c>
      <c r="D1160" s="38" t="s">
        <v>92</v>
      </c>
      <c r="E1160" s="39" t="str">
        <f aca="false">IF(D1160="","",IFERROR(INDEX(Articles!$B$5:$B$304,MATCH(D1160,Articles!$A$5:$A$304,0)),"Référence inconnue"))</f>
        <v>Disque à tronçonner Ø125 mm</v>
      </c>
      <c r="F1160" s="38" t="s">
        <v>111</v>
      </c>
      <c r="G1160" s="38"/>
      <c r="H1160" s="38" t="n">
        <v>6</v>
      </c>
      <c r="I1160" s="40" t="n">
        <f aca="false">IF(C1160="","",IFERROR(INDEX(Listes!$B$3:$B$20,MATCH(C1160,Listes!$A$3:$A$20,0)),""))</f>
        <v>-1</v>
      </c>
      <c r="J1160" s="40" t="n">
        <f aca="false">IF(OR(H1160="",I1160=""),0,H1160*I1160)</f>
        <v>-6</v>
      </c>
      <c r="K1160" s="38" t="s">
        <v>111</v>
      </c>
      <c r="L1160" s="38" t="s">
        <v>114</v>
      </c>
      <c r="M1160" s="41" t="str">
        <f aca="false">IF(D1160="","",IF(E1160="Référence inconnue","Référence inconnue",IF(I1160="","Type inconnu",IF(AND(IFERROR(INDEX(Articles!$I$5:$I$304,MATCH(D1160,Articles!$A$5:$A$304,0)),"Aucun")&lt;&gt;"Aucun",G1160=""),"Lot manquant",IF(COUNTIF($N$2:$N$5000,N1160)&gt;1,"Doublon ?","")))))</f>
        <v/>
      </c>
      <c r="N1160" s="6" t="str">
        <f aca="false">IF(D1160="","",B1160&amp;"/"&amp;C1160&amp;"/"&amp;D1160&amp;"/"&amp;G1160&amp;"/"&amp;H1160&amp;"/"&amp;TEXT(A1160,"0"))</f>
        <v>BS-2607-1888/Sortie/DT125//6/46233</v>
      </c>
    </row>
    <row r="1161" customFormat="false" ht="15" hidden="false" customHeight="false" outlineLevel="0" collapsed="false">
      <c r="A1161" s="37" t="n">
        <v>46233</v>
      </c>
      <c r="B1161" s="38" t="s">
        <v>1276</v>
      </c>
      <c r="C1161" s="38" t="s">
        <v>113</v>
      </c>
      <c r="D1161" s="38" t="s">
        <v>95</v>
      </c>
      <c r="E1161" s="39" t="str">
        <f aca="false">IF(D1161="","",IFERROR(INDEX(Articles!$B$5:$B$304,MATCH(D1161,Articles!$A$5:$A$304,0)),"Référence inconnue"))</f>
        <v>Gants de manutention taille 9</v>
      </c>
      <c r="F1161" s="38" t="s">
        <v>93</v>
      </c>
      <c r="G1161" s="38"/>
      <c r="H1161" s="38" t="n">
        <v>9</v>
      </c>
      <c r="I1161" s="40" t="n">
        <f aca="false">IF(C1161="","",IFERROR(INDEX(Listes!$B$3:$B$20,MATCH(C1161,Listes!$A$3:$A$20,0)),""))</f>
        <v>-1</v>
      </c>
      <c r="J1161" s="40" t="n">
        <f aca="false">IF(OR(H1161="",I1161=""),0,H1161*I1161)</f>
        <v>-9</v>
      </c>
      <c r="K1161" s="38" t="s">
        <v>93</v>
      </c>
      <c r="L1161" s="38" t="s">
        <v>124</v>
      </c>
      <c r="M1161" s="41" t="str">
        <f aca="false">IF(D1161="","",IF(E1161="Référence inconnue","Référence inconnue",IF(I1161="","Type inconnu",IF(AND(IFERROR(INDEX(Articles!$I$5:$I$304,MATCH(D1161,Articles!$A$5:$A$304,0)),"Aucun")&lt;&gt;"Aucun",G1161=""),"Lot manquant",IF(COUNTIF($N$2:$N$5000,N1161)&gt;1,"Doublon ?","")))))</f>
        <v/>
      </c>
      <c r="N1161" s="6" t="str">
        <f aca="false">IF(D1161="","",B1161&amp;"/"&amp;C1161&amp;"/"&amp;D1161&amp;"/"&amp;G1161&amp;"/"&amp;H1161&amp;"/"&amp;TEXT(A1161,"0"))</f>
        <v>BS-2607-1889/Sortie/GA09//9/46233</v>
      </c>
    </row>
    <row r="1162" customFormat="false" ht="15" hidden="false" customHeight="false" outlineLevel="0" collapsed="false">
      <c r="A1162" s="37" t="n">
        <v>46233</v>
      </c>
      <c r="B1162" s="38" t="s">
        <v>1277</v>
      </c>
      <c r="C1162" s="38" t="s">
        <v>113</v>
      </c>
      <c r="D1162" s="38" t="s">
        <v>96</v>
      </c>
      <c r="E1162" s="39" t="str">
        <f aca="false">IF(D1162="","",IFERROR(INDEX(Articles!$B$5:$B$304,MATCH(D1162,Articles!$A$5:$A$304,0)),"Référence inconnue"))</f>
        <v>Film étirable 500 mm</v>
      </c>
      <c r="F1162" s="38" t="s">
        <v>93</v>
      </c>
      <c r="G1162" s="38"/>
      <c r="H1162" s="38" t="n">
        <v>3</v>
      </c>
      <c r="I1162" s="40" t="n">
        <f aca="false">IF(C1162="","",IFERROR(INDEX(Listes!$B$3:$B$20,MATCH(C1162,Listes!$A$3:$A$20,0)),""))</f>
        <v>-1</v>
      </c>
      <c r="J1162" s="40" t="n">
        <f aca="false">IF(OR(H1162="",I1162=""),0,H1162*I1162)</f>
        <v>-3</v>
      </c>
      <c r="K1162" s="38" t="s">
        <v>93</v>
      </c>
      <c r="L1162" s="38" t="s">
        <v>121</v>
      </c>
      <c r="M1162" s="41" t="str">
        <f aca="false">IF(D1162="","",IF(E1162="Référence inconnue","Référence inconnue",IF(I1162="","Type inconnu",IF(AND(IFERROR(INDEX(Articles!$I$5:$I$304,MATCH(D1162,Articles!$A$5:$A$304,0)),"Aucun")&lt;&gt;"Aucun",G1162=""),"Lot manquant",IF(COUNTIF($N$2:$N$5000,N1162)&gt;1,"Doublon ?","")))))</f>
        <v/>
      </c>
      <c r="N1162" s="6" t="str">
        <f aca="false">IF(D1162="","",B1162&amp;"/"&amp;C1162&amp;"/"&amp;D1162&amp;"/"&amp;G1162&amp;"/"&amp;H1162&amp;"/"&amp;TEXT(A1162,"0"))</f>
        <v>BS-2607-1890/Sortie/FS500//3/46233</v>
      </c>
    </row>
    <row r="1163" customFormat="false" ht="15" hidden="false" customHeight="false" outlineLevel="0" collapsed="false">
      <c r="A1163" s="37" t="n">
        <v>46234</v>
      </c>
      <c r="B1163" s="38" t="s">
        <v>1278</v>
      </c>
      <c r="C1163" s="38" t="s">
        <v>140</v>
      </c>
      <c r="D1163" s="38" t="s">
        <v>98</v>
      </c>
      <c r="E1163" s="39" t="str">
        <f aca="false">IF(D1163="","",IFERROR(INDEX(Articles!$B$5:$B$304,MATCH(D1163,Articles!$A$5:$A$304,0)),"Référence inconnue"))</f>
        <v>Roulement 6204-2RS</v>
      </c>
      <c r="F1163" s="38" t="s">
        <v>93</v>
      </c>
      <c r="G1163" s="38"/>
      <c r="H1163" s="38" t="n">
        <v>24</v>
      </c>
      <c r="I1163" s="40" t="n">
        <f aca="false">IF(C1163="","",IFERROR(INDEX(Listes!$B$3:$B$20,MATCH(C1163,Listes!$A$3:$A$20,0)),""))</f>
        <v>1</v>
      </c>
      <c r="J1163" s="40" t="n">
        <f aca="false">IF(OR(H1163="",I1163=""),0,H1163*I1163)</f>
        <v>24</v>
      </c>
      <c r="K1163" s="38" t="s">
        <v>93</v>
      </c>
      <c r="L1163" s="38" t="s">
        <v>1279</v>
      </c>
      <c r="M1163" s="41" t="str">
        <f aca="false">IF(D1163="","",IF(E1163="Référence inconnue","Référence inconnue",IF(I1163="","Type inconnu",IF(AND(IFERROR(INDEX(Articles!$I$5:$I$304,MATCH(D1163,Articles!$A$5:$A$304,0)),"Aucun")&lt;&gt;"Aucun",G1163=""),"Lot manquant",IF(COUNTIF($N$2:$N$5000,N1163)&gt;1,"Doublon ?","")))))</f>
        <v/>
      </c>
      <c r="N1163" s="6" t="str">
        <f aca="false">IF(D1163="","",B1163&amp;"/"&amp;C1163&amp;"/"&amp;D1163&amp;"/"&amp;G1163&amp;"/"&amp;H1163&amp;"/"&amp;TEXT(A1163,"0"))</f>
        <v>BR-2607-080/Réception/RL6204//24/46234</v>
      </c>
    </row>
    <row r="1164" customFormat="false" ht="15" hidden="false" customHeight="false" outlineLevel="0" collapsed="false">
      <c r="A1164" s="37" t="n">
        <v>46234</v>
      </c>
      <c r="B1164" s="38" t="s">
        <v>1280</v>
      </c>
      <c r="C1164" s="38" t="s">
        <v>113</v>
      </c>
      <c r="D1164" s="38" t="s">
        <v>92</v>
      </c>
      <c r="E1164" s="39" t="str">
        <f aca="false">IF(D1164="","",IFERROR(INDEX(Articles!$B$5:$B$304,MATCH(D1164,Articles!$A$5:$A$304,0)),"Référence inconnue"))</f>
        <v>Disque à tronçonner Ø125 mm</v>
      </c>
      <c r="F1164" s="38" t="s">
        <v>111</v>
      </c>
      <c r="G1164" s="38"/>
      <c r="H1164" s="38" t="n">
        <v>2</v>
      </c>
      <c r="I1164" s="40" t="n">
        <f aca="false">IF(C1164="","",IFERROR(INDEX(Listes!$B$3:$B$20,MATCH(C1164,Listes!$A$3:$A$20,0)),""))</f>
        <v>-1</v>
      </c>
      <c r="J1164" s="40" t="n">
        <f aca="false">IF(OR(H1164="",I1164=""),0,H1164*I1164)</f>
        <v>-2</v>
      </c>
      <c r="K1164" s="38" t="s">
        <v>111</v>
      </c>
      <c r="L1164" s="38" t="s">
        <v>114</v>
      </c>
      <c r="M1164" s="41" t="str">
        <f aca="false">IF(D1164="","",IF(E1164="Référence inconnue","Référence inconnue",IF(I1164="","Type inconnu",IF(AND(IFERROR(INDEX(Articles!$I$5:$I$304,MATCH(D1164,Articles!$A$5:$A$304,0)),"Aucun")&lt;&gt;"Aucun",G1164=""),"Lot manquant",IF(COUNTIF($N$2:$N$5000,N1164)&gt;1,"Doublon ?","")))))</f>
        <v/>
      </c>
      <c r="N1164" s="6" t="str">
        <f aca="false">IF(D1164="","",B1164&amp;"/"&amp;C1164&amp;"/"&amp;D1164&amp;"/"&amp;G1164&amp;"/"&amp;H1164&amp;"/"&amp;TEXT(A1164,"0"))</f>
        <v>BS-2607-1891/Sortie/DT125//2/46234</v>
      </c>
    </row>
    <row r="1165" customFormat="false" ht="15" hidden="false" customHeight="false" outlineLevel="0" collapsed="false">
      <c r="A1165" s="37" t="n">
        <v>46234</v>
      </c>
      <c r="B1165" s="38" t="s">
        <v>1281</v>
      </c>
      <c r="C1165" s="38" t="s">
        <v>113</v>
      </c>
      <c r="D1165" s="38" t="s">
        <v>92</v>
      </c>
      <c r="E1165" s="39" t="str">
        <f aca="false">IF(D1165="","",IFERROR(INDEX(Articles!$B$5:$B$304,MATCH(D1165,Articles!$A$5:$A$304,0)),"Référence inconnue"))</f>
        <v>Disque à tronçonner Ø125 mm</v>
      </c>
      <c r="F1165" s="38" t="s">
        <v>111</v>
      </c>
      <c r="G1165" s="38"/>
      <c r="H1165" s="38" t="n">
        <v>10</v>
      </c>
      <c r="I1165" s="40" t="n">
        <f aca="false">IF(C1165="","",IFERROR(INDEX(Listes!$B$3:$B$20,MATCH(C1165,Listes!$A$3:$A$20,0)),""))</f>
        <v>-1</v>
      </c>
      <c r="J1165" s="40" t="n">
        <f aca="false">IF(OR(H1165="",I1165=""),0,H1165*I1165)</f>
        <v>-10</v>
      </c>
      <c r="K1165" s="38" t="s">
        <v>111</v>
      </c>
      <c r="L1165" s="38" t="s">
        <v>114</v>
      </c>
      <c r="M1165" s="41" t="str">
        <f aca="false">IF(D1165="","",IF(E1165="Référence inconnue","Référence inconnue",IF(I1165="","Type inconnu",IF(AND(IFERROR(INDEX(Articles!$I$5:$I$304,MATCH(D1165,Articles!$A$5:$A$304,0)),"Aucun")&lt;&gt;"Aucun",G1165=""),"Lot manquant",IF(COUNTIF($N$2:$N$5000,N1165)&gt;1,"Doublon ?","")))))</f>
        <v/>
      </c>
      <c r="N1165" s="6" t="str">
        <f aca="false">IF(D1165="","",B1165&amp;"/"&amp;C1165&amp;"/"&amp;D1165&amp;"/"&amp;G1165&amp;"/"&amp;H1165&amp;"/"&amp;TEXT(A1165,"0"))</f>
        <v>BS-2607-1892/Sortie/DT125//10/46234</v>
      </c>
    </row>
    <row r="1166" customFormat="false" ht="15" hidden="false" customHeight="false" outlineLevel="0" collapsed="false">
      <c r="A1166" s="37" t="n">
        <v>46234</v>
      </c>
      <c r="B1166" s="38" t="s">
        <v>1282</v>
      </c>
      <c r="C1166" s="38" t="s">
        <v>113</v>
      </c>
      <c r="D1166" s="38" t="s">
        <v>95</v>
      </c>
      <c r="E1166" s="39" t="str">
        <f aca="false">IF(D1166="","",IFERROR(INDEX(Articles!$B$5:$B$304,MATCH(D1166,Articles!$A$5:$A$304,0)),"Référence inconnue"))</f>
        <v>Gants de manutention taille 9</v>
      </c>
      <c r="F1166" s="38" t="s">
        <v>93</v>
      </c>
      <c r="G1166" s="38"/>
      <c r="H1166" s="38" t="n">
        <v>7</v>
      </c>
      <c r="I1166" s="40" t="n">
        <f aca="false">IF(C1166="","",IFERROR(INDEX(Listes!$B$3:$B$20,MATCH(C1166,Listes!$A$3:$A$20,0)),""))</f>
        <v>-1</v>
      </c>
      <c r="J1166" s="40" t="n">
        <f aca="false">IF(OR(H1166="",I1166=""),0,H1166*I1166)</f>
        <v>-7</v>
      </c>
      <c r="K1166" s="38" t="s">
        <v>93</v>
      </c>
      <c r="L1166" s="38" t="s">
        <v>114</v>
      </c>
      <c r="M1166" s="41" t="str">
        <f aca="false">IF(D1166="","",IF(E1166="Référence inconnue","Référence inconnue",IF(I1166="","Type inconnu",IF(AND(IFERROR(INDEX(Articles!$I$5:$I$304,MATCH(D1166,Articles!$A$5:$A$304,0)),"Aucun")&lt;&gt;"Aucun",G1166=""),"Lot manquant",IF(COUNTIF($N$2:$N$5000,N1166)&gt;1,"Doublon ?","")))))</f>
        <v/>
      </c>
      <c r="N1166" s="6" t="str">
        <f aca="false">IF(D1166="","",B1166&amp;"/"&amp;C1166&amp;"/"&amp;D1166&amp;"/"&amp;G1166&amp;"/"&amp;H1166&amp;"/"&amp;TEXT(A1166,"0"))</f>
        <v>BS-2607-1893/Sortie/GA09//7/46234</v>
      </c>
    </row>
    <row r="1167" customFormat="false" ht="15" hidden="false" customHeight="false" outlineLevel="0" collapsed="false">
      <c r="A1167" s="37" t="n">
        <v>46234</v>
      </c>
      <c r="B1167" s="38" t="s">
        <v>1283</v>
      </c>
      <c r="C1167" s="38" t="s">
        <v>113</v>
      </c>
      <c r="D1167" s="38" t="s">
        <v>96</v>
      </c>
      <c r="E1167" s="39" t="str">
        <f aca="false">IF(D1167="","",IFERROR(INDEX(Articles!$B$5:$B$304,MATCH(D1167,Articles!$A$5:$A$304,0)),"Référence inconnue"))</f>
        <v>Film étirable 500 mm</v>
      </c>
      <c r="F1167" s="38" t="s">
        <v>93</v>
      </c>
      <c r="G1167" s="38"/>
      <c r="H1167" s="38" t="n">
        <v>4</v>
      </c>
      <c r="I1167" s="40" t="n">
        <f aca="false">IF(C1167="","",IFERROR(INDEX(Listes!$B$3:$B$20,MATCH(C1167,Listes!$A$3:$A$20,0)),""))</f>
        <v>-1</v>
      </c>
      <c r="J1167" s="40" t="n">
        <f aca="false">IF(OR(H1167="",I1167=""),0,H1167*I1167)</f>
        <v>-4</v>
      </c>
      <c r="K1167" s="38" t="s">
        <v>93</v>
      </c>
      <c r="L1167" s="38" t="s">
        <v>121</v>
      </c>
      <c r="M1167" s="41" t="str">
        <f aca="false">IF(D1167="","",IF(E1167="Référence inconnue","Référence inconnue",IF(I1167="","Type inconnu",IF(AND(IFERROR(INDEX(Articles!$I$5:$I$304,MATCH(D1167,Articles!$A$5:$A$304,0)),"Aucun")&lt;&gt;"Aucun",G1167=""),"Lot manquant",IF(COUNTIF($N$2:$N$5000,N1167)&gt;1,"Doublon ?","")))))</f>
        <v/>
      </c>
      <c r="N1167" s="6" t="str">
        <f aca="false">IF(D1167="","",B1167&amp;"/"&amp;C1167&amp;"/"&amp;D1167&amp;"/"&amp;G1167&amp;"/"&amp;H1167&amp;"/"&amp;TEXT(A1167,"0"))</f>
        <v>BS-2607-1894/Sortie/FS500//4/46234</v>
      </c>
    </row>
    <row r="1168" customFormat="false" ht="15" hidden="false" customHeight="false" outlineLevel="0" collapsed="false">
      <c r="A1168" s="37" t="n">
        <v>46234</v>
      </c>
      <c r="B1168" s="38" t="s">
        <v>1284</v>
      </c>
      <c r="C1168" s="38" t="s">
        <v>113</v>
      </c>
      <c r="D1168" s="38" t="s">
        <v>98</v>
      </c>
      <c r="E1168" s="39" t="str">
        <f aca="false">IF(D1168="","",IFERROR(INDEX(Articles!$B$5:$B$304,MATCH(D1168,Articles!$A$5:$A$304,0)),"Référence inconnue"))</f>
        <v>Roulement 6204-2RS</v>
      </c>
      <c r="F1168" s="38" t="s">
        <v>93</v>
      </c>
      <c r="G1168" s="38"/>
      <c r="H1168" s="38" t="n">
        <v>2</v>
      </c>
      <c r="I1168" s="40" t="n">
        <f aca="false">IF(C1168="","",IFERROR(INDEX(Listes!$B$3:$B$20,MATCH(C1168,Listes!$A$3:$A$20,0)),""))</f>
        <v>-1</v>
      </c>
      <c r="J1168" s="40" t="n">
        <f aca="false">IF(OR(H1168="",I1168=""),0,H1168*I1168)</f>
        <v>-2</v>
      </c>
      <c r="K1168" s="38" t="s">
        <v>93</v>
      </c>
      <c r="L1168" s="38" t="s">
        <v>124</v>
      </c>
      <c r="M1168" s="41" t="str">
        <f aca="false">IF(D1168="","",IF(E1168="Référence inconnue","Référence inconnue",IF(I1168="","Type inconnu",IF(AND(IFERROR(INDEX(Articles!$I$5:$I$304,MATCH(D1168,Articles!$A$5:$A$304,0)),"Aucun")&lt;&gt;"Aucun",G1168=""),"Lot manquant",IF(COUNTIF($N$2:$N$5000,N1168)&gt;1,"Doublon ?","")))))</f>
        <v/>
      </c>
      <c r="N1168" s="6" t="str">
        <f aca="false">IF(D1168="","",B1168&amp;"/"&amp;C1168&amp;"/"&amp;D1168&amp;"/"&amp;G1168&amp;"/"&amp;H1168&amp;"/"&amp;TEXT(A1168,"0"))</f>
        <v>BS-2607-1895/Sortie/RL6204//2/46234</v>
      </c>
    </row>
    <row r="1169" customFormat="false" ht="15" hidden="false" customHeight="false" outlineLevel="0" collapsed="false">
      <c r="A1169" s="37" t="n">
        <v>46234</v>
      </c>
      <c r="B1169" s="38" t="s">
        <v>1285</v>
      </c>
      <c r="C1169" s="38" t="s">
        <v>113</v>
      </c>
      <c r="D1169" s="38" t="s">
        <v>99</v>
      </c>
      <c r="E1169" s="39" t="str">
        <f aca="false">IF(D1169="","",IFERROR(INDEX(Articles!$B$5:$B$304,MATCH(D1169,Articles!$A$5:$A$304,0)),"Référence inconnue"))</f>
        <v>Fil MIG Ø1 mm (bobine 15 kg)</v>
      </c>
      <c r="F1169" s="38" t="s">
        <v>93</v>
      </c>
      <c r="G1169" s="38" t="s">
        <v>1143</v>
      </c>
      <c r="H1169" s="38" t="n">
        <v>3</v>
      </c>
      <c r="I1169" s="40" t="n">
        <f aca="false">IF(C1169="","",IFERROR(INDEX(Listes!$B$3:$B$20,MATCH(C1169,Listes!$A$3:$A$20,0)),""))</f>
        <v>-1</v>
      </c>
      <c r="J1169" s="40" t="n">
        <f aca="false">IF(OR(H1169="",I1169=""),0,H1169*I1169)</f>
        <v>-3</v>
      </c>
      <c r="K1169" s="38" t="s">
        <v>93</v>
      </c>
      <c r="L1169" s="38" t="s">
        <v>114</v>
      </c>
      <c r="M1169" s="41" t="str">
        <f aca="false">IF(D1169="","",IF(E1169="Référence inconnue","Référence inconnue",IF(I1169="","Type inconnu",IF(AND(IFERROR(INDEX(Articles!$I$5:$I$304,MATCH(D1169,Articles!$A$5:$A$304,0)),"Aucun")&lt;&gt;"Aucun",G1169=""),"Lot manquant",IF(COUNTIF($N$2:$N$5000,N1169)&gt;1,"Doublon ?","")))))</f>
        <v/>
      </c>
      <c r="N1169" s="6" t="str">
        <f aca="false">IF(D1169="","",B1169&amp;"/"&amp;C1169&amp;"/"&amp;D1169&amp;"/"&amp;G1169&amp;"/"&amp;H1169&amp;"/"&amp;TEXT(A1169,"0"))</f>
        <v>BS-2607-1896/Sortie/FIL10/FIL-2606-09/3/46234</v>
      </c>
    </row>
    <row r="1170" customFormat="false" ht="15" hidden="false" customHeight="false" outlineLevel="0" collapsed="false">
      <c r="A1170" s="37" t="n">
        <v>46258</v>
      </c>
      <c r="B1170" s="38" t="s">
        <v>1286</v>
      </c>
      <c r="C1170" s="38" t="s">
        <v>107</v>
      </c>
      <c r="D1170" s="38" t="s">
        <v>92</v>
      </c>
      <c r="E1170" s="39" t="str">
        <f aca="false">IF(D1170="","",IFERROR(INDEX(Articles!$B$5:$B$304,MATCH(D1170,Articles!$A$5:$A$304,0)),"Référence inconnue"))</f>
        <v>Disque à tronçonner Ø125 mm</v>
      </c>
      <c r="F1170" s="38" t="s">
        <v>93</v>
      </c>
      <c r="G1170" s="38"/>
      <c r="H1170" s="38" t="n">
        <v>20</v>
      </c>
      <c r="I1170" s="40" t="n">
        <f aca="false">IF(C1170="","",IFERROR(INDEX(Listes!$B$3:$B$20,MATCH(C1170,Listes!$A$3:$A$20,0)),""))</f>
        <v>-1</v>
      </c>
      <c r="J1170" s="40" t="n">
        <f aca="false">IF(OR(H1170="",I1170=""),0,H1170*I1170)</f>
        <v>-20</v>
      </c>
      <c r="K1170" s="38" t="s">
        <v>93</v>
      </c>
      <c r="L1170" s="38" t="s">
        <v>108</v>
      </c>
      <c r="M1170" s="41" t="str">
        <f aca="false">IF(D1170="","",IF(E1170="Référence inconnue","Référence inconnue",IF(I1170="","Type inconnu",IF(AND(IFERROR(INDEX(Articles!$I$5:$I$304,MATCH(D1170,Articles!$A$5:$A$304,0)),"Aucun")&lt;&gt;"Aucun",G1170=""),"Lot manquant",IF(COUNTIF($N$2:$N$5000,N1170)&gt;1,"Doublon ?","")))))</f>
        <v/>
      </c>
      <c r="N1170" s="6" t="str">
        <f aca="false">IF(D1170="","",B1170&amp;"/"&amp;C1170&amp;"/"&amp;D1170&amp;"/"&amp;G1170&amp;"/"&amp;H1170&amp;"/"&amp;TEXT(A1170,"0"))</f>
        <v>TR-2608-085/Transfert sortant/DT125//20/46258</v>
      </c>
    </row>
    <row r="1171" customFormat="false" ht="15" hidden="false" customHeight="false" outlineLevel="0" collapsed="false">
      <c r="A1171" s="37" t="n">
        <v>46258</v>
      </c>
      <c r="B1171" s="38" t="s">
        <v>1286</v>
      </c>
      <c r="C1171" s="38" t="s">
        <v>110</v>
      </c>
      <c r="D1171" s="38" t="s">
        <v>92</v>
      </c>
      <c r="E1171" s="39" t="str">
        <f aca="false">IF(D1171="","",IFERROR(INDEX(Articles!$B$5:$B$304,MATCH(D1171,Articles!$A$5:$A$304,0)),"Référence inconnue"))</f>
        <v>Disque à tronçonner Ø125 mm</v>
      </c>
      <c r="F1171" s="38" t="s">
        <v>111</v>
      </c>
      <c r="G1171" s="38"/>
      <c r="H1171" s="38" t="n">
        <v>20</v>
      </c>
      <c r="I1171" s="40" t="n">
        <f aca="false">IF(C1171="","",IFERROR(INDEX(Listes!$B$3:$B$20,MATCH(C1171,Listes!$A$3:$A$20,0)),""))</f>
        <v>1</v>
      </c>
      <c r="J1171" s="40" t="n">
        <f aca="false">IF(OR(H1171="",I1171=""),0,H1171*I1171)</f>
        <v>20</v>
      </c>
      <c r="K1171" s="38" t="s">
        <v>93</v>
      </c>
      <c r="L1171" s="38" t="s">
        <v>108</v>
      </c>
      <c r="M1171" s="41" t="str">
        <f aca="false">IF(D1171="","",IF(E1171="Référence inconnue","Référence inconnue",IF(I1171="","Type inconnu",IF(AND(IFERROR(INDEX(Articles!$I$5:$I$304,MATCH(D1171,Articles!$A$5:$A$304,0)),"Aucun")&lt;&gt;"Aucun",G1171=""),"Lot manquant",IF(COUNTIF($N$2:$N$5000,N1171)&gt;1,"Doublon ?","")))))</f>
        <v/>
      </c>
      <c r="N1171" s="6" t="str">
        <f aca="false">IF(D1171="","",B1171&amp;"/"&amp;C1171&amp;"/"&amp;D1171&amp;"/"&amp;G1171&amp;"/"&amp;H1171&amp;"/"&amp;TEXT(A1171,"0"))</f>
        <v>TR-2608-085/Transfert entrant/DT125//20/46258</v>
      </c>
    </row>
    <row r="1172" customFormat="false" ht="15" hidden="false" customHeight="false" outlineLevel="0" collapsed="false">
      <c r="A1172" s="37" t="n">
        <v>46258</v>
      </c>
      <c r="B1172" s="38" t="s">
        <v>1287</v>
      </c>
      <c r="C1172" s="38" t="s">
        <v>113</v>
      </c>
      <c r="D1172" s="38" t="s">
        <v>95</v>
      </c>
      <c r="E1172" s="39" t="str">
        <f aca="false">IF(D1172="","",IFERROR(INDEX(Articles!$B$5:$B$304,MATCH(D1172,Articles!$A$5:$A$304,0)),"Référence inconnue"))</f>
        <v>Gants de manutention taille 9</v>
      </c>
      <c r="F1172" s="38" t="s">
        <v>93</v>
      </c>
      <c r="G1172" s="38"/>
      <c r="H1172" s="38" t="n">
        <v>9</v>
      </c>
      <c r="I1172" s="40" t="n">
        <f aca="false">IF(C1172="","",IFERROR(INDEX(Listes!$B$3:$B$20,MATCH(C1172,Listes!$A$3:$A$20,0)),""))</f>
        <v>-1</v>
      </c>
      <c r="J1172" s="40" t="n">
        <f aca="false">IF(OR(H1172="",I1172=""),0,H1172*I1172)</f>
        <v>-9</v>
      </c>
      <c r="K1172" s="38" t="s">
        <v>93</v>
      </c>
      <c r="L1172" s="38" t="s">
        <v>114</v>
      </c>
      <c r="M1172" s="41" t="str">
        <f aca="false">IF(D1172="","",IF(E1172="Référence inconnue","Référence inconnue",IF(I1172="","Type inconnu",IF(AND(IFERROR(INDEX(Articles!$I$5:$I$304,MATCH(D1172,Articles!$A$5:$A$304,0)),"Aucun")&lt;&gt;"Aucun",G1172=""),"Lot manquant",IF(COUNTIF($N$2:$N$5000,N1172)&gt;1,"Doublon ?","")))))</f>
        <v/>
      </c>
      <c r="N1172" s="6" t="str">
        <f aca="false">IF(D1172="","",B1172&amp;"/"&amp;C1172&amp;"/"&amp;D1172&amp;"/"&amp;G1172&amp;"/"&amp;H1172&amp;"/"&amp;TEXT(A1172,"0"))</f>
        <v>BS-2608-1897/Sortie/GA09//9/46258</v>
      </c>
    </row>
    <row r="1173" customFormat="false" ht="15" hidden="false" customHeight="false" outlineLevel="0" collapsed="false">
      <c r="A1173" s="37" t="n">
        <v>46258</v>
      </c>
      <c r="B1173" s="38" t="s">
        <v>1288</v>
      </c>
      <c r="C1173" s="38" t="s">
        <v>113</v>
      </c>
      <c r="D1173" s="38" t="s">
        <v>96</v>
      </c>
      <c r="E1173" s="39" t="str">
        <f aca="false">IF(D1173="","",IFERROR(INDEX(Articles!$B$5:$B$304,MATCH(D1173,Articles!$A$5:$A$304,0)),"Référence inconnue"))</f>
        <v>Film étirable 500 mm</v>
      </c>
      <c r="F1173" s="38" t="s">
        <v>93</v>
      </c>
      <c r="G1173" s="38"/>
      <c r="H1173" s="38" t="n">
        <v>3</v>
      </c>
      <c r="I1173" s="40" t="n">
        <f aca="false">IF(C1173="","",IFERROR(INDEX(Listes!$B$3:$B$20,MATCH(C1173,Listes!$A$3:$A$20,0)),""))</f>
        <v>-1</v>
      </c>
      <c r="J1173" s="40" t="n">
        <f aca="false">IF(OR(H1173="",I1173=""),0,H1173*I1173)</f>
        <v>-3</v>
      </c>
      <c r="K1173" s="38" t="s">
        <v>93</v>
      </c>
      <c r="L1173" s="38" t="s">
        <v>121</v>
      </c>
      <c r="M1173" s="41" t="str">
        <f aca="false">IF(D1173="","",IF(E1173="Référence inconnue","Référence inconnue",IF(I1173="","Type inconnu",IF(AND(IFERROR(INDEX(Articles!$I$5:$I$304,MATCH(D1173,Articles!$A$5:$A$304,0)),"Aucun")&lt;&gt;"Aucun",G1173=""),"Lot manquant",IF(COUNTIF($N$2:$N$5000,N1173)&gt;1,"Doublon ?","")))))</f>
        <v/>
      </c>
      <c r="N1173" s="6" t="str">
        <f aca="false">IF(D1173="","",B1173&amp;"/"&amp;C1173&amp;"/"&amp;D1173&amp;"/"&amp;G1173&amp;"/"&amp;H1173&amp;"/"&amp;TEXT(A1173,"0"))</f>
        <v>BS-2608-1898/Sortie/FS500//3/46258</v>
      </c>
    </row>
    <row r="1174" customFormat="false" ht="15" hidden="false" customHeight="false" outlineLevel="0" collapsed="false">
      <c r="A1174" s="37" t="n">
        <v>46258</v>
      </c>
      <c r="B1174" s="38" t="s">
        <v>1289</v>
      </c>
      <c r="C1174" s="38" t="s">
        <v>113</v>
      </c>
      <c r="D1174" s="38" t="s">
        <v>99</v>
      </c>
      <c r="E1174" s="39" t="str">
        <f aca="false">IF(D1174="","",IFERROR(INDEX(Articles!$B$5:$B$304,MATCH(D1174,Articles!$A$5:$A$304,0)),"Référence inconnue"))</f>
        <v>Fil MIG Ø1 mm (bobine 15 kg)</v>
      </c>
      <c r="F1174" s="38" t="s">
        <v>93</v>
      </c>
      <c r="G1174" s="38" t="s">
        <v>1237</v>
      </c>
      <c r="H1174" s="38" t="n">
        <v>1</v>
      </c>
      <c r="I1174" s="40" t="n">
        <f aca="false">IF(C1174="","",IFERROR(INDEX(Listes!$B$3:$B$20,MATCH(C1174,Listes!$A$3:$A$20,0)),""))</f>
        <v>-1</v>
      </c>
      <c r="J1174" s="40" t="n">
        <f aca="false">IF(OR(H1174="",I1174=""),0,H1174*I1174)</f>
        <v>-1</v>
      </c>
      <c r="K1174" s="38" t="s">
        <v>93</v>
      </c>
      <c r="L1174" s="38" t="s">
        <v>114</v>
      </c>
      <c r="M1174" s="41" t="str">
        <f aca="false">IF(D1174="","",IF(E1174="Référence inconnue","Référence inconnue",IF(I1174="","Type inconnu",IF(AND(IFERROR(INDEX(Articles!$I$5:$I$304,MATCH(D1174,Articles!$A$5:$A$304,0)),"Aucun")&lt;&gt;"Aucun",G1174=""),"Lot manquant",IF(COUNTIF($N$2:$N$5000,N1174)&gt;1,"Doublon ?","")))))</f>
        <v/>
      </c>
      <c r="N1174" s="6" t="str">
        <f aca="false">IF(D1174="","",B1174&amp;"/"&amp;C1174&amp;"/"&amp;D1174&amp;"/"&amp;G1174&amp;"/"&amp;H1174&amp;"/"&amp;TEXT(A1174,"0"))</f>
        <v>BS-2608-1899/Sortie/FIL10/FIL-2607-10/1/46258</v>
      </c>
    </row>
    <row r="1175" customFormat="false" ht="15" hidden="false" customHeight="false" outlineLevel="0" collapsed="false">
      <c r="A1175" s="37" t="n">
        <v>46259</v>
      </c>
      <c r="B1175" s="38" t="s">
        <v>1290</v>
      </c>
      <c r="C1175" s="38" t="s">
        <v>140</v>
      </c>
      <c r="D1175" s="38" t="s">
        <v>96</v>
      </c>
      <c r="E1175" s="39" t="str">
        <f aca="false">IF(D1175="","",IFERROR(INDEX(Articles!$B$5:$B$304,MATCH(D1175,Articles!$A$5:$A$304,0)),"Référence inconnue"))</f>
        <v>Film étirable 500 mm</v>
      </c>
      <c r="F1175" s="38" t="s">
        <v>93</v>
      </c>
      <c r="G1175" s="38"/>
      <c r="H1175" s="38" t="n">
        <v>50</v>
      </c>
      <c r="I1175" s="40" t="n">
        <f aca="false">IF(C1175="","",IFERROR(INDEX(Listes!$B$3:$B$20,MATCH(C1175,Listes!$A$3:$A$20,0)),""))</f>
        <v>1</v>
      </c>
      <c r="J1175" s="40" t="n">
        <f aca="false">IF(OR(H1175="",I1175=""),0,H1175*I1175)</f>
        <v>50</v>
      </c>
      <c r="K1175" s="38" t="s">
        <v>93</v>
      </c>
      <c r="L1175" s="38" t="s">
        <v>1291</v>
      </c>
      <c r="M1175" s="41" t="str">
        <f aca="false">IF(D1175="","",IF(E1175="Référence inconnue","Référence inconnue",IF(I1175="","Type inconnu",IF(AND(IFERROR(INDEX(Articles!$I$5:$I$304,MATCH(D1175,Articles!$A$5:$A$304,0)),"Aucun")&lt;&gt;"Aucun",G1175=""),"Lot manquant",IF(COUNTIF($N$2:$N$5000,N1175)&gt;1,"Doublon ?","")))))</f>
        <v/>
      </c>
      <c r="N1175" s="6" t="str">
        <f aca="false">IF(D1175="","",B1175&amp;"/"&amp;C1175&amp;"/"&amp;D1175&amp;"/"&amp;G1175&amp;"/"&amp;H1175&amp;"/"&amp;TEXT(A1175,"0"))</f>
        <v>BR-2608-081/Réception/FS500//50/46259</v>
      </c>
    </row>
    <row r="1176" customFormat="false" ht="15" hidden="false" customHeight="false" outlineLevel="0" collapsed="false">
      <c r="A1176" s="37" t="n">
        <v>46259</v>
      </c>
      <c r="B1176" s="38" t="s">
        <v>1292</v>
      </c>
      <c r="C1176" s="38" t="s">
        <v>113</v>
      </c>
      <c r="D1176" s="38" t="s">
        <v>95</v>
      </c>
      <c r="E1176" s="39" t="str">
        <f aca="false">IF(D1176="","",IFERROR(INDEX(Articles!$B$5:$B$304,MATCH(D1176,Articles!$A$5:$A$304,0)),"Référence inconnue"))</f>
        <v>Gants de manutention taille 9</v>
      </c>
      <c r="F1176" s="38" t="s">
        <v>93</v>
      </c>
      <c r="G1176" s="38"/>
      <c r="H1176" s="38" t="n">
        <v>5</v>
      </c>
      <c r="I1176" s="40" t="n">
        <f aca="false">IF(C1176="","",IFERROR(INDEX(Listes!$B$3:$B$20,MATCH(C1176,Listes!$A$3:$A$20,0)),""))</f>
        <v>-1</v>
      </c>
      <c r="J1176" s="40" t="n">
        <f aca="false">IF(OR(H1176="",I1176=""),0,H1176*I1176)</f>
        <v>-5</v>
      </c>
      <c r="K1176" s="38" t="s">
        <v>93</v>
      </c>
      <c r="L1176" s="38" t="s">
        <v>124</v>
      </c>
      <c r="M1176" s="41" t="str">
        <f aca="false">IF(D1176="","",IF(E1176="Référence inconnue","Référence inconnue",IF(I1176="","Type inconnu",IF(AND(IFERROR(INDEX(Articles!$I$5:$I$304,MATCH(D1176,Articles!$A$5:$A$304,0)),"Aucun")&lt;&gt;"Aucun",G1176=""),"Lot manquant",IF(COUNTIF($N$2:$N$5000,N1176)&gt;1,"Doublon ?","")))))</f>
        <v/>
      </c>
      <c r="N1176" s="6" t="str">
        <f aca="false">IF(D1176="","",B1176&amp;"/"&amp;C1176&amp;"/"&amp;D1176&amp;"/"&amp;G1176&amp;"/"&amp;H1176&amp;"/"&amp;TEXT(A1176,"0"))</f>
        <v>BS-2608-1900/Sortie/GA09//5/46259</v>
      </c>
    </row>
    <row r="1177" customFormat="false" ht="15" hidden="false" customHeight="false" outlineLevel="0" collapsed="false">
      <c r="A1177" s="37" t="n">
        <v>46259</v>
      </c>
      <c r="B1177" s="38" t="s">
        <v>1293</v>
      </c>
      <c r="C1177" s="38" t="s">
        <v>113</v>
      </c>
      <c r="D1177" s="38" t="s">
        <v>96</v>
      </c>
      <c r="E1177" s="39" t="str">
        <f aca="false">IF(D1177="","",IFERROR(INDEX(Articles!$B$5:$B$304,MATCH(D1177,Articles!$A$5:$A$304,0)),"Référence inconnue"))</f>
        <v>Film étirable 500 mm</v>
      </c>
      <c r="F1177" s="38" t="s">
        <v>93</v>
      </c>
      <c r="G1177" s="38"/>
      <c r="H1177" s="38" t="n">
        <v>3</v>
      </c>
      <c r="I1177" s="40" t="n">
        <f aca="false">IF(C1177="","",IFERROR(INDEX(Listes!$B$3:$B$20,MATCH(C1177,Listes!$A$3:$A$20,0)),""))</f>
        <v>-1</v>
      </c>
      <c r="J1177" s="40" t="n">
        <f aca="false">IF(OR(H1177="",I1177=""),0,H1177*I1177)</f>
        <v>-3</v>
      </c>
      <c r="K1177" s="38" t="s">
        <v>93</v>
      </c>
      <c r="L1177" s="38" t="s">
        <v>121</v>
      </c>
      <c r="M1177" s="41" t="str">
        <f aca="false">IF(D1177="","",IF(E1177="Référence inconnue","Référence inconnue",IF(I1177="","Type inconnu",IF(AND(IFERROR(INDEX(Articles!$I$5:$I$304,MATCH(D1177,Articles!$A$5:$A$304,0)),"Aucun")&lt;&gt;"Aucun",G1177=""),"Lot manquant",IF(COUNTIF($N$2:$N$5000,N1177)&gt;1,"Doublon ?","")))))</f>
        <v/>
      </c>
      <c r="N1177" s="6" t="str">
        <f aca="false">IF(D1177="","",B1177&amp;"/"&amp;C1177&amp;"/"&amp;D1177&amp;"/"&amp;G1177&amp;"/"&amp;H1177&amp;"/"&amp;TEXT(A1177,"0"))</f>
        <v>BS-2608-1901/Sortie/FS500//3/46259</v>
      </c>
    </row>
    <row r="1178" customFormat="false" ht="15" hidden="false" customHeight="false" outlineLevel="0" collapsed="false">
      <c r="A1178" s="37" t="n">
        <v>46259</v>
      </c>
      <c r="B1178" s="38" t="s">
        <v>1294</v>
      </c>
      <c r="C1178" s="38" t="s">
        <v>113</v>
      </c>
      <c r="D1178" s="38" t="s">
        <v>99</v>
      </c>
      <c r="E1178" s="39" t="str">
        <f aca="false">IF(D1178="","",IFERROR(INDEX(Articles!$B$5:$B$304,MATCH(D1178,Articles!$A$5:$A$304,0)),"Référence inconnue"))</f>
        <v>Fil MIG Ø1 mm (bobine 15 kg)</v>
      </c>
      <c r="F1178" s="38" t="s">
        <v>93</v>
      </c>
      <c r="G1178" s="38" t="s">
        <v>1237</v>
      </c>
      <c r="H1178" s="38" t="n">
        <v>3</v>
      </c>
      <c r="I1178" s="40" t="n">
        <f aca="false">IF(C1178="","",IFERROR(INDEX(Listes!$B$3:$B$20,MATCH(C1178,Listes!$A$3:$A$20,0)),""))</f>
        <v>-1</v>
      </c>
      <c r="J1178" s="40" t="n">
        <f aca="false">IF(OR(H1178="",I1178=""),0,H1178*I1178)</f>
        <v>-3</v>
      </c>
      <c r="K1178" s="38" t="s">
        <v>93</v>
      </c>
      <c r="L1178" s="38" t="s">
        <v>114</v>
      </c>
      <c r="M1178" s="41" t="str">
        <f aca="false">IF(D1178="","",IF(E1178="Référence inconnue","Référence inconnue",IF(I1178="","Type inconnu",IF(AND(IFERROR(INDEX(Articles!$I$5:$I$304,MATCH(D1178,Articles!$A$5:$A$304,0)),"Aucun")&lt;&gt;"Aucun",G1178=""),"Lot manquant",IF(COUNTIF($N$2:$N$5000,N1178)&gt;1,"Doublon ?","")))))</f>
        <v/>
      </c>
      <c r="N1178" s="6" t="str">
        <f aca="false">IF(D1178="","",B1178&amp;"/"&amp;C1178&amp;"/"&amp;D1178&amp;"/"&amp;G1178&amp;"/"&amp;H1178&amp;"/"&amp;TEXT(A1178,"0"))</f>
        <v>BS-2608-1902/Sortie/FIL10/FIL-2607-10/3/46259</v>
      </c>
    </row>
    <row r="1179" customFormat="false" ht="15" hidden="false" customHeight="false" outlineLevel="0" collapsed="false">
      <c r="A1179" s="37" t="n">
        <v>46260</v>
      </c>
      <c r="B1179" s="38" t="s">
        <v>1295</v>
      </c>
      <c r="C1179" s="38" t="s">
        <v>140</v>
      </c>
      <c r="D1179" s="38" t="s">
        <v>105</v>
      </c>
      <c r="E1179" s="39" t="str">
        <f aca="false">IF(D1179="","",IFERROR(INDEX(Articles!$B$5:$B$304,MATCH(D1179,Articles!$A$5:$A$304,0)),"Référence inconnue"))</f>
        <v>Élingue textile 2 t, 2 m</v>
      </c>
      <c r="F1179" s="38" t="s">
        <v>93</v>
      </c>
      <c r="G1179" s="38"/>
      <c r="H1179" s="38" t="n">
        <v>4</v>
      </c>
      <c r="I1179" s="40" t="n">
        <f aca="false">IF(C1179="","",IFERROR(INDEX(Listes!$B$3:$B$20,MATCH(C1179,Listes!$A$3:$A$20,0)),""))</f>
        <v>1</v>
      </c>
      <c r="J1179" s="40" t="n">
        <f aca="false">IF(OR(H1179="",I1179=""),0,H1179*I1179)</f>
        <v>4</v>
      </c>
      <c r="K1179" s="38" t="s">
        <v>93</v>
      </c>
      <c r="L1179" s="38" t="s">
        <v>1296</v>
      </c>
      <c r="M1179" s="41" t="str">
        <f aca="false">IF(D1179="","",IF(E1179="Référence inconnue","Référence inconnue",IF(I1179="","Type inconnu",IF(AND(IFERROR(INDEX(Articles!$I$5:$I$304,MATCH(D1179,Articles!$A$5:$A$304,0)),"Aucun")&lt;&gt;"Aucun",G1179=""),"Lot manquant",IF(COUNTIF($N$2:$N$5000,N1179)&gt;1,"Doublon ?","")))))</f>
        <v/>
      </c>
      <c r="N1179" s="6" t="str">
        <f aca="false">IF(D1179="","",B1179&amp;"/"&amp;C1179&amp;"/"&amp;D1179&amp;"/"&amp;G1179&amp;"/"&amp;H1179&amp;"/"&amp;TEXT(A1179,"0"))</f>
        <v>BR-2608-082/Réception/EL2T//4/46260</v>
      </c>
    </row>
    <row r="1180" customFormat="false" ht="15" hidden="false" customHeight="false" outlineLevel="0" collapsed="false">
      <c r="A1180" s="37" t="n">
        <v>46260</v>
      </c>
      <c r="B1180" s="38" t="s">
        <v>1297</v>
      </c>
      <c r="C1180" s="38" t="s">
        <v>113</v>
      </c>
      <c r="D1180" s="38" t="s">
        <v>92</v>
      </c>
      <c r="E1180" s="39" t="str">
        <f aca="false">IF(D1180="","",IFERROR(INDEX(Articles!$B$5:$B$304,MATCH(D1180,Articles!$A$5:$A$304,0)),"Référence inconnue"))</f>
        <v>Disque à tronçonner Ø125 mm</v>
      </c>
      <c r="F1180" s="38" t="s">
        <v>111</v>
      </c>
      <c r="G1180" s="38"/>
      <c r="H1180" s="38" t="n">
        <v>2</v>
      </c>
      <c r="I1180" s="40" t="n">
        <f aca="false">IF(C1180="","",IFERROR(INDEX(Listes!$B$3:$B$20,MATCH(C1180,Listes!$A$3:$A$20,0)),""))</f>
        <v>-1</v>
      </c>
      <c r="J1180" s="40" t="n">
        <f aca="false">IF(OR(H1180="",I1180=""),0,H1180*I1180)</f>
        <v>-2</v>
      </c>
      <c r="K1180" s="38" t="s">
        <v>111</v>
      </c>
      <c r="L1180" s="38" t="s">
        <v>114</v>
      </c>
      <c r="M1180" s="41" t="str">
        <f aca="false">IF(D1180="","",IF(E1180="Référence inconnue","Référence inconnue",IF(I1180="","Type inconnu",IF(AND(IFERROR(INDEX(Articles!$I$5:$I$304,MATCH(D1180,Articles!$A$5:$A$304,0)),"Aucun")&lt;&gt;"Aucun",G1180=""),"Lot manquant",IF(COUNTIF($N$2:$N$5000,N1180)&gt;1,"Doublon ?","")))))</f>
        <v/>
      </c>
      <c r="N1180" s="6" t="str">
        <f aca="false">IF(D1180="","",B1180&amp;"/"&amp;C1180&amp;"/"&amp;D1180&amp;"/"&amp;G1180&amp;"/"&amp;H1180&amp;"/"&amp;TEXT(A1180,"0"))</f>
        <v>BS-2608-1903/Sortie/DT125//2/46260</v>
      </c>
    </row>
    <row r="1181" customFormat="false" ht="15" hidden="false" customHeight="false" outlineLevel="0" collapsed="false">
      <c r="A1181" s="37" t="n">
        <v>46260</v>
      </c>
      <c r="B1181" s="38" t="s">
        <v>1298</v>
      </c>
      <c r="C1181" s="38" t="s">
        <v>113</v>
      </c>
      <c r="D1181" s="38" t="s">
        <v>92</v>
      </c>
      <c r="E1181" s="39" t="str">
        <f aca="false">IF(D1181="","",IFERROR(INDEX(Articles!$B$5:$B$304,MATCH(D1181,Articles!$A$5:$A$304,0)),"Référence inconnue"))</f>
        <v>Disque à tronçonner Ø125 mm</v>
      </c>
      <c r="F1181" s="38" t="s">
        <v>111</v>
      </c>
      <c r="G1181" s="38"/>
      <c r="H1181" s="38" t="n">
        <v>4</v>
      </c>
      <c r="I1181" s="40" t="n">
        <f aca="false">IF(C1181="","",IFERROR(INDEX(Listes!$B$3:$B$20,MATCH(C1181,Listes!$A$3:$A$20,0)),""))</f>
        <v>-1</v>
      </c>
      <c r="J1181" s="40" t="n">
        <f aca="false">IF(OR(H1181="",I1181=""),0,H1181*I1181)</f>
        <v>-4</v>
      </c>
      <c r="K1181" s="38" t="s">
        <v>111</v>
      </c>
      <c r="L1181" s="38" t="s">
        <v>114</v>
      </c>
      <c r="M1181" s="41" t="str">
        <f aca="false">IF(D1181="","",IF(E1181="Référence inconnue","Référence inconnue",IF(I1181="","Type inconnu",IF(AND(IFERROR(INDEX(Articles!$I$5:$I$304,MATCH(D1181,Articles!$A$5:$A$304,0)),"Aucun")&lt;&gt;"Aucun",G1181=""),"Lot manquant",IF(COUNTIF($N$2:$N$5000,N1181)&gt;1,"Doublon ?","")))))</f>
        <v/>
      </c>
      <c r="N1181" s="6" t="str">
        <f aca="false">IF(D1181="","",B1181&amp;"/"&amp;C1181&amp;"/"&amp;D1181&amp;"/"&amp;G1181&amp;"/"&amp;H1181&amp;"/"&amp;TEXT(A1181,"0"))</f>
        <v>BS-2608-1904/Sortie/DT125//4/46260</v>
      </c>
    </row>
    <row r="1182" customFormat="false" ht="15" hidden="false" customHeight="false" outlineLevel="0" collapsed="false">
      <c r="A1182" s="37" t="n">
        <v>46260</v>
      </c>
      <c r="B1182" s="38" t="s">
        <v>1299</v>
      </c>
      <c r="C1182" s="38" t="s">
        <v>113</v>
      </c>
      <c r="D1182" s="38" t="s">
        <v>95</v>
      </c>
      <c r="E1182" s="39" t="str">
        <f aca="false">IF(D1182="","",IFERROR(INDEX(Articles!$B$5:$B$304,MATCH(D1182,Articles!$A$5:$A$304,0)),"Référence inconnue"))</f>
        <v>Gants de manutention taille 9</v>
      </c>
      <c r="F1182" s="38" t="s">
        <v>93</v>
      </c>
      <c r="G1182" s="38"/>
      <c r="H1182" s="38" t="n">
        <v>3</v>
      </c>
      <c r="I1182" s="40" t="n">
        <f aca="false">IF(C1182="","",IFERROR(INDEX(Listes!$B$3:$B$20,MATCH(C1182,Listes!$A$3:$A$20,0)),""))</f>
        <v>-1</v>
      </c>
      <c r="J1182" s="40" t="n">
        <f aca="false">IF(OR(H1182="",I1182=""),0,H1182*I1182)</f>
        <v>-3</v>
      </c>
      <c r="K1182" s="38" t="s">
        <v>93</v>
      </c>
      <c r="L1182" s="38" t="s">
        <v>114</v>
      </c>
      <c r="M1182" s="41" t="str">
        <f aca="false">IF(D1182="","",IF(E1182="Référence inconnue","Référence inconnue",IF(I1182="","Type inconnu",IF(AND(IFERROR(INDEX(Articles!$I$5:$I$304,MATCH(D1182,Articles!$A$5:$A$304,0)),"Aucun")&lt;&gt;"Aucun",G1182=""),"Lot manquant",IF(COUNTIF($N$2:$N$5000,N1182)&gt;1,"Doublon ?","")))))</f>
        <v/>
      </c>
      <c r="N1182" s="6" t="str">
        <f aca="false">IF(D1182="","",B1182&amp;"/"&amp;C1182&amp;"/"&amp;D1182&amp;"/"&amp;G1182&amp;"/"&amp;H1182&amp;"/"&amp;TEXT(A1182,"0"))</f>
        <v>BS-2608-1905/Sortie/GA09//3/46260</v>
      </c>
    </row>
    <row r="1183" customFormat="false" ht="15" hidden="false" customHeight="false" outlineLevel="0" collapsed="false">
      <c r="A1183" s="37" t="n">
        <v>46260</v>
      </c>
      <c r="B1183" s="38" t="s">
        <v>1300</v>
      </c>
      <c r="C1183" s="38" t="s">
        <v>113</v>
      </c>
      <c r="D1183" s="38" t="s">
        <v>96</v>
      </c>
      <c r="E1183" s="39" t="str">
        <f aca="false">IF(D1183="","",IFERROR(INDEX(Articles!$B$5:$B$304,MATCH(D1183,Articles!$A$5:$A$304,0)),"Référence inconnue"))</f>
        <v>Film étirable 500 mm</v>
      </c>
      <c r="F1183" s="38" t="s">
        <v>93</v>
      </c>
      <c r="G1183" s="38"/>
      <c r="H1183" s="38" t="n">
        <v>4</v>
      </c>
      <c r="I1183" s="40" t="n">
        <f aca="false">IF(C1183="","",IFERROR(INDEX(Listes!$B$3:$B$20,MATCH(C1183,Listes!$A$3:$A$20,0)),""))</f>
        <v>-1</v>
      </c>
      <c r="J1183" s="40" t="n">
        <f aca="false">IF(OR(H1183="",I1183=""),0,H1183*I1183)</f>
        <v>-4</v>
      </c>
      <c r="K1183" s="38" t="s">
        <v>93</v>
      </c>
      <c r="L1183" s="38" t="s">
        <v>121</v>
      </c>
      <c r="M1183" s="41" t="str">
        <f aca="false">IF(D1183="","",IF(E1183="Référence inconnue","Référence inconnue",IF(I1183="","Type inconnu",IF(AND(IFERROR(INDEX(Articles!$I$5:$I$304,MATCH(D1183,Articles!$A$5:$A$304,0)),"Aucun")&lt;&gt;"Aucun",G1183=""),"Lot manquant",IF(COUNTIF($N$2:$N$5000,N1183)&gt;1,"Doublon ?","")))))</f>
        <v/>
      </c>
      <c r="N1183" s="6" t="str">
        <f aca="false">IF(D1183="","",B1183&amp;"/"&amp;C1183&amp;"/"&amp;D1183&amp;"/"&amp;G1183&amp;"/"&amp;H1183&amp;"/"&amp;TEXT(A1183,"0"))</f>
        <v>BS-2608-1906/Sortie/FS500//4/46260</v>
      </c>
    </row>
    <row r="1184" customFormat="false" ht="15" hidden="false" customHeight="false" outlineLevel="0" collapsed="false">
      <c r="A1184" s="37" t="n">
        <v>46260</v>
      </c>
      <c r="B1184" s="38" t="s">
        <v>1301</v>
      </c>
      <c r="C1184" s="38" t="s">
        <v>113</v>
      </c>
      <c r="D1184" s="38" t="s">
        <v>97</v>
      </c>
      <c r="E1184" s="39" t="str">
        <f aca="false">IF(D1184="","",IFERROR(INDEX(Articles!$B$5:$B$304,MATCH(D1184,Articles!$A$5:$A$304,0)),"Référence inconnue"))</f>
        <v>Vis H M8x30 (boîte de 100)</v>
      </c>
      <c r="F1184" s="38" t="s">
        <v>93</v>
      </c>
      <c r="G1184" s="38"/>
      <c r="H1184" s="38" t="n">
        <v>4</v>
      </c>
      <c r="I1184" s="40" t="n">
        <f aca="false">IF(C1184="","",IFERROR(INDEX(Listes!$B$3:$B$20,MATCH(C1184,Listes!$A$3:$A$20,0)),""))</f>
        <v>-1</v>
      </c>
      <c r="J1184" s="40" t="n">
        <f aca="false">IF(OR(H1184="",I1184=""),0,H1184*I1184)</f>
        <v>-4</v>
      </c>
      <c r="K1184" s="38" t="s">
        <v>93</v>
      </c>
      <c r="L1184" s="38" t="s">
        <v>114</v>
      </c>
      <c r="M1184" s="41" t="str">
        <f aca="false">IF(D1184="","",IF(E1184="Référence inconnue","Référence inconnue",IF(I1184="","Type inconnu",IF(AND(IFERROR(INDEX(Articles!$I$5:$I$304,MATCH(D1184,Articles!$A$5:$A$304,0)),"Aucun")&lt;&gt;"Aucun",G1184=""),"Lot manquant",IF(COUNTIF($N$2:$N$5000,N1184)&gt;1,"Doublon ?","")))))</f>
        <v/>
      </c>
      <c r="N1184" s="6" t="str">
        <f aca="false">IF(D1184="","",B1184&amp;"/"&amp;C1184&amp;"/"&amp;D1184&amp;"/"&amp;G1184&amp;"/"&amp;H1184&amp;"/"&amp;TEXT(A1184,"0"))</f>
        <v>BS-2608-1907/Sortie/BO830//4/46260</v>
      </c>
    </row>
    <row r="1185" customFormat="false" ht="15" hidden="false" customHeight="false" outlineLevel="0" collapsed="false">
      <c r="A1185" s="37" t="n">
        <v>46260</v>
      </c>
      <c r="B1185" s="38" t="s">
        <v>1302</v>
      </c>
      <c r="C1185" s="38" t="s">
        <v>113</v>
      </c>
      <c r="D1185" s="38" t="s">
        <v>98</v>
      </c>
      <c r="E1185" s="39" t="str">
        <f aca="false">IF(D1185="","",IFERROR(INDEX(Articles!$B$5:$B$304,MATCH(D1185,Articles!$A$5:$A$304,0)),"Référence inconnue"))</f>
        <v>Roulement 6204-2RS</v>
      </c>
      <c r="F1185" s="38" t="s">
        <v>93</v>
      </c>
      <c r="G1185" s="38"/>
      <c r="H1185" s="38" t="n">
        <v>4</v>
      </c>
      <c r="I1185" s="40" t="n">
        <f aca="false">IF(C1185="","",IFERROR(INDEX(Listes!$B$3:$B$20,MATCH(C1185,Listes!$A$3:$A$20,0)),""))</f>
        <v>-1</v>
      </c>
      <c r="J1185" s="40" t="n">
        <f aca="false">IF(OR(H1185="",I1185=""),0,H1185*I1185)</f>
        <v>-4</v>
      </c>
      <c r="K1185" s="38" t="s">
        <v>93</v>
      </c>
      <c r="L1185" s="38" t="s">
        <v>124</v>
      </c>
      <c r="M1185" s="41" t="str">
        <f aca="false">IF(D1185="","",IF(E1185="Référence inconnue","Référence inconnue",IF(I1185="","Type inconnu",IF(AND(IFERROR(INDEX(Articles!$I$5:$I$304,MATCH(D1185,Articles!$A$5:$A$304,0)),"Aucun")&lt;&gt;"Aucun",G1185=""),"Lot manquant",IF(COUNTIF($N$2:$N$5000,N1185)&gt;1,"Doublon ?","")))))</f>
        <v/>
      </c>
      <c r="N1185" s="6" t="str">
        <f aca="false">IF(D1185="","",B1185&amp;"/"&amp;C1185&amp;"/"&amp;D1185&amp;"/"&amp;G1185&amp;"/"&amp;H1185&amp;"/"&amp;TEXT(A1185,"0"))</f>
        <v>BS-2608-1908/Sortie/RL6204//4/46260</v>
      </c>
    </row>
    <row r="1186" customFormat="false" ht="15" hidden="false" customHeight="false" outlineLevel="0" collapsed="false">
      <c r="A1186" s="37" t="n">
        <v>46261</v>
      </c>
      <c r="B1186" s="38" t="s">
        <v>1303</v>
      </c>
      <c r="C1186" s="38" t="s">
        <v>113</v>
      </c>
      <c r="D1186" s="38" t="s">
        <v>92</v>
      </c>
      <c r="E1186" s="39" t="str">
        <f aca="false">IF(D1186="","",IFERROR(INDEX(Articles!$B$5:$B$304,MATCH(D1186,Articles!$A$5:$A$304,0)),"Référence inconnue"))</f>
        <v>Disque à tronçonner Ø125 mm</v>
      </c>
      <c r="F1186" s="38" t="s">
        <v>111</v>
      </c>
      <c r="G1186" s="38"/>
      <c r="H1186" s="38" t="n">
        <v>3</v>
      </c>
      <c r="I1186" s="40" t="n">
        <f aca="false">IF(C1186="","",IFERROR(INDEX(Listes!$B$3:$B$20,MATCH(C1186,Listes!$A$3:$A$20,0)),""))</f>
        <v>-1</v>
      </c>
      <c r="J1186" s="40" t="n">
        <f aca="false">IF(OR(H1186="",I1186=""),0,H1186*I1186)</f>
        <v>-3</v>
      </c>
      <c r="K1186" s="38" t="s">
        <v>111</v>
      </c>
      <c r="L1186" s="38" t="s">
        <v>114</v>
      </c>
      <c r="M1186" s="41" t="str">
        <f aca="false">IF(D1186="","",IF(E1186="Référence inconnue","Référence inconnue",IF(I1186="","Type inconnu",IF(AND(IFERROR(INDEX(Articles!$I$5:$I$304,MATCH(D1186,Articles!$A$5:$A$304,0)),"Aucun")&lt;&gt;"Aucun",G1186=""),"Lot manquant",IF(COUNTIF($N$2:$N$5000,N1186)&gt;1,"Doublon ?","")))))</f>
        <v/>
      </c>
      <c r="N1186" s="6" t="str">
        <f aca="false">IF(D1186="","",B1186&amp;"/"&amp;C1186&amp;"/"&amp;D1186&amp;"/"&amp;G1186&amp;"/"&amp;H1186&amp;"/"&amp;TEXT(A1186,"0"))</f>
        <v>BS-2608-1909/Sortie/DT125//3/46261</v>
      </c>
    </row>
    <row r="1187" customFormat="false" ht="15" hidden="false" customHeight="false" outlineLevel="0" collapsed="false">
      <c r="A1187" s="37" t="n">
        <v>46261</v>
      </c>
      <c r="B1187" s="38" t="s">
        <v>1304</v>
      </c>
      <c r="C1187" s="38" t="s">
        <v>113</v>
      </c>
      <c r="D1187" s="38" t="s">
        <v>92</v>
      </c>
      <c r="E1187" s="39" t="str">
        <f aca="false">IF(D1187="","",IFERROR(INDEX(Articles!$B$5:$B$304,MATCH(D1187,Articles!$A$5:$A$304,0)),"Référence inconnue"))</f>
        <v>Disque à tronçonner Ø125 mm</v>
      </c>
      <c r="F1187" s="38" t="s">
        <v>111</v>
      </c>
      <c r="G1187" s="38"/>
      <c r="H1187" s="38" t="n">
        <v>6</v>
      </c>
      <c r="I1187" s="40" t="n">
        <f aca="false">IF(C1187="","",IFERROR(INDEX(Listes!$B$3:$B$20,MATCH(C1187,Listes!$A$3:$A$20,0)),""))</f>
        <v>-1</v>
      </c>
      <c r="J1187" s="40" t="n">
        <f aca="false">IF(OR(H1187="",I1187=""),0,H1187*I1187)</f>
        <v>-6</v>
      </c>
      <c r="K1187" s="38" t="s">
        <v>111</v>
      </c>
      <c r="L1187" s="38" t="s">
        <v>114</v>
      </c>
      <c r="M1187" s="41" t="str">
        <f aca="false">IF(D1187="","",IF(E1187="Référence inconnue","Référence inconnue",IF(I1187="","Type inconnu",IF(AND(IFERROR(INDEX(Articles!$I$5:$I$304,MATCH(D1187,Articles!$A$5:$A$304,0)),"Aucun")&lt;&gt;"Aucun",G1187=""),"Lot manquant",IF(COUNTIF($N$2:$N$5000,N1187)&gt;1,"Doublon ?","")))))</f>
        <v/>
      </c>
      <c r="N1187" s="6" t="str">
        <f aca="false">IF(D1187="","",B1187&amp;"/"&amp;C1187&amp;"/"&amp;D1187&amp;"/"&amp;G1187&amp;"/"&amp;H1187&amp;"/"&amp;TEXT(A1187,"0"))</f>
        <v>BS-2608-1910/Sortie/DT125//6/46261</v>
      </c>
    </row>
    <row r="1188" customFormat="false" ht="15" hidden="false" customHeight="false" outlineLevel="0" collapsed="false">
      <c r="A1188" s="37" t="n">
        <v>46261</v>
      </c>
      <c r="B1188" s="38" t="s">
        <v>1305</v>
      </c>
      <c r="C1188" s="38" t="s">
        <v>113</v>
      </c>
      <c r="D1188" s="38" t="s">
        <v>95</v>
      </c>
      <c r="E1188" s="39" t="str">
        <f aca="false">IF(D1188="","",IFERROR(INDEX(Articles!$B$5:$B$304,MATCH(D1188,Articles!$A$5:$A$304,0)),"Référence inconnue"))</f>
        <v>Gants de manutention taille 9</v>
      </c>
      <c r="F1188" s="38" t="s">
        <v>93</v>
      </c>
      <c r="G1188" s="38"/>
      <c r="H1188" s="38" t="n">
        <v>5</v>
      </c>
      <c r="I1188" s="40" t="n">
        <f aca="false">IF(C1188="","",IFERROR(INDEX(Listes!$B$3:$B$20,MATCH(C1188,Listes!$A$3:$A$20,0)),""))</f>
        <v>-1</v>
      </c>
      <c r="J1188" s="40" t="n">
        <f aca="false">IF(OR(H1188="",I1188=""),0,H1188*I1188)</f>
        <v>-5</v>
      </c>
      <c r="K1188" s="38" t="s">
        <v>93</v>
      </c>
      <c r="L1188" s="38" t="s">
        <v>114</v>
      </c>
      <c r="M1188" s="41" t="str">
        <f aca="false">IF(D1188="","",IF(E1188="Référence inconnue","Référence inconnue",IF(I1188="","Type inconnu",IF(AND(IFERROR(INDEX(Articles!$I$5:$I$304,MATCH(D1188,Articles!$A$5:$A$304,0)),"Aucun")&lt;&gt;"Aucun",G1188=""),"Lot manquant",IF(COUNTIF($N$2:$N$5000,N1188)&gt;1,"Doublon ?","")))))</f>
        <v/>
      </c>
      <c r="N1188" s="6" t="str">
        <f aca="false">IF(D1188="","",B1188&amp;"/"&amp;C1188&amp;"/"&amp;D1188&amp;"/"&amp;G1188&amp;"/"&amp;H1188&amp;"/"&amp;TEXT(A1188,"0"))</f>
        <v>BS-2608-1911/Sortie/GA09//5/46261</v>
      </c>
    </row>
    <row r="1189" customFormat="false" ht="15" hidden="false" customHeight="false" outlineLevel="0" collapsed="false">
      <c r="A1189" s="37" t="n">
        <v>46261</v>
      </c>
      <c r="B1189" s="38" t="s">
        <v>1306</v>
      </c>
      <c r="C1189" s="38" t="s">
        <v>113</v>
      </c>
      <c r="D1189" s="38" t="s">
        <v>96</v>
      </c>
      <c r="E1189" s="39" t="str">
        <f aca="false">IF(D1189="","",IFERROR(INDEX(Articles!$B$5:$B$304,MATCH(D1189,Articles!$A$5:$A$304,0)),"Référence inconnue"))</f>
        <v>Film étirable 500 mm</v>
      </c>
      <c r="F1189" s="38" t="s">
        <v>93</v>
      </c>
      <c r="G1189" s="38"/>
      <c r="H1189" s="38" t="n">
        <v>3</v>
      </c>
      <c r="I1189" s="40" t="n">
        <f aca="false">IF(C1189="","",IFERROR(INDEX(Listes!$B$3:$B$20,MATCH(C1189,Listes!$A$3:$A$20,0)),""))</f>
        <v>-1</v>
      </c>
      <c r="J1189" s="40" t="n">
        <f aca="false">IF(OR(H1189="",I1189=""),0,H1189*I1189)</f>
        <v>-3</v>
      </c>
      <c r="K1189" s="38" t="s">
        <v>93</v>
      </c>
      <c r="L1189" s="38" t="s">
        <v>121</v>
      </c>
      <c r="M1189" s="41" t="str">
        <f aca="false">IF(D1189="","",IF(E1189="Référence inconnue","Référence inconnue",IF(I1189="","Type inconnu",IF(AND(IFERROR(INDEX(Articles!$I$5:$I$304,MATCH(D1189,Articles!$A$5:$A$304,0)),"Aucun")&lt;&gt;"Aucun",G1189=""),"Lot manquant",IF(COUNTIF($N$2:$N$5000,N1189)&gt;1,"Doublon ?","")))))</f>
        <v/>
      </c>
      <c r="N1189" s="6" t="str">
        <f aca="false">IF(D1189="","",B1189&amp;"/"&amp;C1189&amp;"/"&amp;D1189&amp;"/"&amp;G1189&amp;"/"&amp;H1189&amp;"/"&amp;TEXT(A1189,"0"))</f>
        <v>BS-2608-1912/Sortie/FS500//3/46261</v>
      </c>
    </row>
    <row r="1190" customFormat="false" ht="15" hidden="false" customHeight="false" outlineLevel="0" collapsed="false">
      <c r="A1190" s="37" t="n">
        <v>46261</v>
      </c>
      <c r="B1190" s="38" t="s">
        <v>1307</v>
      </c>
      <c r="C1190" s="38" t="s">
        <v>113</v>
      </c>
      <c r="D1190" s="38" t="s">
        <v>98</v>
      </c>
      <c r="E1190" s="39" t="str">
        <f aca="false">IF(D1190="","",IFERROR(INDEX(Articles!$B$5:$B$304,MATCH(D1190,Articles!$A$5:$A$304,0)),"Référence inconnue"))</f>
        <v>Roulement 6204-2RS</v>
      </c>
      <c r="F1190" s="38" t="s">
        <v>93</v>
      </c>
      <c r="G1190" s="38"/>
      <c r="H1190" s="38" t="n">
        <v>4</v>
      </c>
      <c r="I1190" s="40" t="n">
        <f aca="false">IF(C1190="","",IFERROR(INDEX(Listes!$B$3:$B$20,MATCH(C1190,Listes!$A$3:$A$20,0)),""))</f>
        <v>-1</v>
      </c>
      <c r="J1190" s="40" t="n">
        <f aca="false">IF(OR(H1190="",I1190=""),0,H1190*I1190)</f>
        <v>-4</v>
      </c>
      <c r="K1190" s="38" t="s">
        <v>93</v>
      </c>
      <c r="L1190" s="38" t="s">
        <v>124</v>
      </c>
      <c r="M1190" s="41" t="str">
        <f aca="false">IF(D1190="","",IF(E1190="Référence inconnue","Référence inconnue",IF(I1190="","Type inconnu",IF(AND(IFERROR(INDEX(Articles!$I$5:$I$304,MATCH(D1190,Articles!$A$5:$A$304,0)),"Aucun")&lt;&gt;"Aucun",G1190=""),"Lot manquant",IF(COUNTIF($N$2:$N$5000,N1190)&gt;1,"Doublon ?","")))))</f>
        <v/>
      </c>
      <c r="N1190" s="6" t="str">
        <f aca="false">IF(D1190="","",B1190&amp;"/"&amp;C1190&amp;"/"&amp;D1190&amp;"/"&amp;G1190&amp;"/"&amp;H1190&amp;"/"&amp;TEXT(A1190,"0"))</f>
        <v>BS-2608-1913/Sortie/RL6204//4/46261</v>
      </c>
    </row>
    <row r="1191" customFormat="false" ht="15" hidden="false" customHeight="false" outlineLevel="0" collapsed="false">
      <c r="A1191" s="37" t="n">
        <v>46262</v>
      </c>
      <c r="B1191" s="38" t="s">
        <v>1308</v>
      </c>
      <c r="C1191" s="38" t="s">
        <v>107</v>
      </c>
      <c r="D1191" s="38" t="s">
        <v>92</v>
      </c>
      <c r="E1191" s="39" t="str">
        <f aca="false">IF(D1191="","",IFERROR(INDEX(Articles!$B$5:$B$304,MATCH(D1191,Articles!$A$5:$A$304,0)),"Référence inconnue"))</f>
        <v>Disque à tronçonner Ø125 mm</v>
      </c>
      <c r="F1191" s="38" t="s">
        <v>93</v>
      </c>
      <c r="G1191" s="38"/>
      <c r="H1191" s="38" t="n">
        <v>20</v>
      </c>
      <c r="I1191" s="40" t="n">
        <f aca="false">IF(C1191="","",IFERROR(INDEX(Listes!$B$3:$B$20,MATCH(C1191,Listes!$A$3:$A$20,0)),""))</f>
        <v>-1</v>
      </c>
      <c r="J1191" s="40" t="n">
        <f aca="false">IF(OR(H1191="",I1191=""),0,H1191*I1191)</f>
        <v>-20</v>
      </c>
      <c r="K1191" s="38" t="s">
        <v>93</v>
      </c>
      <c r="L1191" s="38" t="s">
        <v>108</v>
      </c>
      <c r="M1191" s="41" t="str">
        <f aca="false">IF(D1191="","",IF(E1191="Référence inconnue","Référence inconnue",IF(I1191="","Type inconnu",IF(AND(IFERROR(INDEX(Articles!$I$5:$I$304,MATCH(D1191,Articles!$A$5:$A$304,0)),"Aucun")&lt;&gt;"Aucun",G1191=""),"Lot manquant",IF(COUNTIF($N$2:$N$5000,N1191)&gt;1,"Doublon ?","")))))</f>
        <v/>
      </c>
      <c r="N1191" s="6" t="str">
        <f aca="false">IF(D1191="","",B1191&amp;"/"&amp;C1191&amp;"/"&amp;D1191&amp;"/"&amp;G1191&amp;"/"&amp;H1191&amp;"/"&amp;TEXT(A1191,"0"))</f>
        <v>TR-2608-086/Transfert sortant/DT125//20/46262</v>
      </c>
    </row>
    <row r="1192" customFormat="false" ht="15" hidden="false" customHeight="false" outlineLevel="0" collapsed="false">
      <c r="A1192" s="37" t="n">
        <v>46262</v>
      </c>
      <c r="B1192" s="38" t="s">
        <v>1308</v>
      </c>
      <c r="C1192" s="38" t="s">
        <v>110</v>
      </c>
      <c r="D1192" s="38" t="s">
        <v>92</v>
      </c>
      <c r="E1192" s="39" t="str">
        <f aca="false">IF(D1192="","",IFERROR(INDEX(Articles!$B$5:$B$304,MATCH(D1192,Articles!$A$5:$A$304,0)),"Référence inconnue"))</f>
        <v>Disque à tronçonner Ø125 mm</v>
      </c>
      <c r="F1192" s="38" t="s">
        <v>111</v>
      </c>
      <c r="G1192" s="38"/>
      <c r="H1192" s="38" t="n">
        <v>20</v>
      </c>
      <c r="I1192" s="40" t="n">
        <f aca="false">IF(C1192="","",IFERROR(INDEX(Listes!$B$3:$B$20,MATCH(C1192,Listes!$A$3:$A$20,0)),""))</f>
        <v>1</v>
      </c>
      <c r="J1192" s="40" t="n">
        <f aca="false">IF(OR(H1192="",I1192=""),0,H1192*I1192)</f>
        <v>20</v>
      </c>
      <c r="K1192" s="38" t="s">
        <v>93</v>
      </c>
      <c r="L1192" s="38" t="s">
        <v>108</v>
      </c>
      <c r="M1192" s="41" t="str">
        <f aca="false">IF(D1192="","",IF(E1192="Référence inconnue","Référence inconnue",IF(I1192="","Type inconnu",IF(AND(IFERROR(INDEX(Articles!$I$5:$I$304,MATCH(D1192,Articles!$A$5:$A$304,0)),"Aucun")&lt;&gt;"Aucun",G1192=""),"Lot manquant",IF(COUNTIF($N$2:$N$5000,N1192)&gt;1,"Doublon ?","")))))</f>
        <v/>
      </c>
      <c r="N1192" s="6" t="str">
        <f aca="false">IF(D1192="","",B1192&amp;"/"&amp;C1192&amp;"/"&amp;D1192&amp;"/"&amp;G1192&amp;"/"&amp;H1192&amp;"/"&amp;TEXT(A1192,"0"))</f>
        <v>TR-2608-086/Transfert entrant/DT125//20/46262</v>
      </c>
    </row>
    <row r="1193" customFormat="false" ht="15" hidden="false" customHeight="false" outlineLevel="0" collapsed="false">
      <c r="A1193" s="37" t="n">
        <v>46262</v>
      </c>
      <c r="B1193" s="38" t="s">
        <v>1309</v>
      </c>
      <c r="C1193" s="38" t="s">
        <v>113</v>
      </c>
      <c r="D1193" s="38" t="s">
        <v>95</v>
      </c>
      <c r="E1193" s="39" t="str">
        <f aca="false">IF(D1193="","",IFERROR(INDEX(Articles!$B$5:$B$304,MATCH(D1193,Articles!$A$5:$A$304,0)),"Référence inconnue"))</f>
        <v>Gants de manutention taille 9</v>
      </c>
      <c r="F1193" s="38" t="s">
        <v>93</v>
      </c>
      <c r="G1193" s="38"/>
      <c r="H1193" s="38" t="n">
        <v>8</v>
      </c>
      <c r="I1193" s="40" t="n">
        <f aca="false">IF(C1193="","",IFERROR(INDEX(Listes!$B$3:$B$20,MATCH(C1193,Listes!$A$3:$A$20,0)),""))</f>
        <v>-1</v>
      </c>
      <c r="J1193" s="40" t="n">
        <f aca="false">IF(OR(H1193="",I1193=""),0,H1193*I1193)</f>
        <v>-8</v>
      </c>
      <c r="K1193" s="38" t="s">
        <v>93</v>
      </c>
      <c r="L1193" s="38" t="s">
        <v>114</v>
      </c>
      <c r="M1193" s="41" t="str">
        <f aca="false">IF(D1193="","",IF(E1193="Référence inconnue","Référence inconnue",IF(I1193="","Type inconnu",IF(AND(IFERROR(INDEX(Articles!$I$5:$I$304,MATCH(D1193,Articles!$A$5:$A$304,0)),"Aucun")&lt;&gt;"Aucun",G1193=""),"Lot manquant",IF(COUNTIF($N$2:$N$5000,N1193)&gt;1,"Doublon ?","")))))</f>
        <v/>
      </c>
      <c r="N1193" s="6" t="str">
        <f aca="false">IF(D1193="","",B1193&amp;"/"&amp;C1193&amp;"/"&amp;D1193&amp;"/"&amp;G1193&amp;"/"&amp;H1193&amp;"/"&amp;TEXT(A1193,"0"))</f>
        <v>BS-2608-1914/Sortie/GA09//8/46262</v>
      </c>
    </row>
    <row r="1194" customFormat="false" ht="15" hidden="false" customHeight="false" outlineLevel="0" collapsed="false">
      <c r="A1194" s="37" t="n">
        <v>46262</v>
      </c>
      <c r="B1194" s="38" t="s">
        <v>1310</v>
      </c>
      <c r="C1194" s="38" t="s">
        <v>113</v>
      </c>
      <c r="D1194" s="38" t="s">
        <v>96</v>
      </c>
      <c r="E1194" s="39" t="str">
        <f aca="false">IF(D1194="","",IFERROR(INDEX(Articles!$B$5:$B$304,MATCH(D1194,Articles!$A$5:$A$304,0)),"Référence inconnue"))</f>
        <v>Film étirable 500 mm</v>
      </c>
      <c r="F1194" s="38" t="s">
        <v>93</v>
      </c>
      <c r="G1194" s="38"/>
      <c r="H1194" s="38" t="n">
        <v>6</v>
      </c>
      <c r="I1194" s="40" t="n">
        <f aca="false">IF(C1194="","",IFERROR(INDEX(Listes!$B$3:$B$20,MATCH(C1194,Listes!$A$3:$A$20,0)),""))</f>
        <v>-1</v>
      </c>
      <c r="J1194" s="40" t="n">
        <f aca="false">IF(OR(H1194="",I1194=""),0,H1194*I1194)</f>
        <v>-6</v>
      </c>
      <c r="K1194" s="38" t="s">
        <v>93</v>
      </c>
      <c r="L1194" s="38" t="s">
        <v>121</v>
      </c>
      <c r="M1194" s="41" t="str">
        <f aca="false">IF(D1194="","",IF(E1194="Référence inconnue","Référence inconnue",IF(I1194="","Type inconnu",IF(AND(IFERROR(INDEX(Articles!$I$5:$I$304,MATCH(D1194,Articles!$A$5:$A$304,0)),"Aucun")&lt;&gt;"Aucun",G1194=""),"Lot manquant",IF(COUNTIF($N$2:$N$5000,N1194)&gt;1,"Doublon ?","")))))</f>
        <v/>
      </c>
      <c r="N1194" s="6" t="str">
        <f aca="false">IF(D1194="","",B1194&amp;"/"&amp;C1194&amp;"/"&amp;D1194&amp;"/"&amp;G1194&amp;"/"&amp;H1194&amp;"/"&amp;TEXT(A1194,"0"))</f>
        <v>BS-2608-1915/Sortie/FS500//6/46262</v>
      </c>
    </row>
    <row r="1195" customFormat="false" ht="15" hidden="false" customHeight="false" outlineLevel="0" collapsed="false">
      <c r="A1195" s="37" t="n">
        <v>46262</v>
      </c>
      <c r="B1195" s="38" t="s">
        <v>1311</v>
      </c>
      <c r="C1195" s="38" t="s">
        <v>113</v>
      </c>
      <c r="D1195" s="38" t="s">
        <v>97</v>
      </c>
      <c r="E1195" s="39" t="str">
        <f aca="false">IF(D1195="","",IFERROR(INDEX(Articles!$B$5:$B$304,MATCH(D1195,Articles!$A$5:$A$304,0)),"Référence inconnue"))</f>
        <v>Vis H M8x30 (boîte de 100)</v>
      </c>
      <c r="F1195" s="38" t="s">
        <v>93</v>
      </c>
      <c r="G1195" s="38"/>
      <c r="H1195" s="38" t="n">
        <v>4</v>
      </c>
      <c r="I1195" s="40" t="n">
        <f aca="false">IF(C1195="","",IFERROR(INDEX(Listes!$B$3:$B$20,MATCH(C1195,Listes!$A$3:$A$20,0)),""))</f>
        <v>-1</v>
      </c>
      <c r="J1195" s="40" t="n">
        <f aca="false">IF(OR(H1195="",I1195=""),0,H1195*I1195)</f>
        <v>-4</v>
      </c>
      <c r="K1195" s="38" t="s">
        <v>93</v>
      </c>
      <c r="L1195" s="38" t="s">
        <v>114</v>
      </c>
      <c r="M1195" s="41" t="str">
        <f aca="false">IF(D1195="","",IF(E1195="Référence inconnue","Référence inconnue",IF(I1195="","Type inconnu",IF(AND(IFERROR(INDEX(Articles!$I$5:$I$304,MATCH(D1195,Articles!$A$5:$A$304,0)),"Aucun")&lt;&gt;"Aucun",G1195=""),"Lot manquant",IF(COUNTIF($N$2:$N$5000,N1195)&gt;1,"Doublon ?","")))))</f>
        <v/>
      </c>
      <c r="N1195" s="6" t="str">
        <f aca="false">IF(D1195="","",B1195&amp;"/"&amp;C1195&amp;"/"&amp;D1195&amp;"/"&amp;G1195&amp;"/"&amp;H1195&amp;"/"&amp;TEXT(A1195,"0"))</f>
        <v>BS-2608-1916/Sortie/BO830//4/46262</v>
      </c>
    </row>
    <row r="1196" customFormat="false" ht="15" hidden="false" customHeight="false" outlineLevel="0" collapsed="false">
      <c r="A1196" s="37" t="n">
        <v>46265</v>
      </c>
      <c r="B1196" s="38" t="s">
        <v>1312</v>
      </c>
      <c r="C1196" s="38" t="s">
        <v>113</v>
      </c>
      <c r="D1196" s="38" t="s">
        <v>92</v>
      </c>
      <c r="E1196" s="39" t="str">
        <f aca="false">IF(D1196="","",IFERROR(INDEX(Articles!$B$5:$B$304,MATCH(D1196,Articles!$A$5:$A$304,0)),"Référence inconnue"))</f>
        <v>Disque à tronçonner Ø125 mm</v>
      </c>
      <c r="F1196" s="38" t="s">
        <v>111</v>
      </c>
      <c r="G1196" s="38"/>
      <c r="H1196" s="38" t="n">
        <v>8</v>
      </c>
      <c r="I1196" s="40" t="n">
        <f aca="false">IF(C1196="","",IFERROR(INDEX(Listes!$B$3:$B$20,MATCH(C1196,Listes!$A$3:$A$20,0)),""))</f>
        <v>-1</v>
      </c>
      <c r="J1196" s="40" t="n">
        <f aca="false">IF(OR(H1196="",I1196=""),0,H1196*I1196)</f>
        <v>-8</v>
      </c>
      <c r="K1196" s="38" t="s">
        <v>111</v>
      </c>
      <c r="L1196" s="38" t="s">
        <v>114</v>
      </c>
      <c r="M1196" s="41" t="str">
        <f aca="false">IF(D1196="","",IF(E1196="Référence inconnue","Référence inconnue",IF(I1196="","Type inconnu",IF(AND(IFERROR(INDEX(Articles!$I$5:$I$304,MATCH(D1196,Articles!$A$5:$A$304,0)),"Aucun")&lt;&gt;"Aucun",G1196=""),"Lot manquant",IF(COUNTIF($N$2:$N$5000,N1196)&gt;1,"Doublon ?","")))))</f>
        <v/>
      </c>
      <c r="N1196" s="6" t="str">
        <f aca="false">IF(D1196="","",B1196&amp;"/"&amp;C1196&amp;"/"&amp;D1196&amp;"/"&amp;G1196&amp;"/"&amp;H1196&amp;"/"&amp;TEXT(A1196,"0"))</f>
        <v>BS-2608-1917/Sortie/DT125//8/46265</v>
      </c>
    </row>
    <row r="1197" customFormat="false" ht="15" hidden="false" customHeight="false" outlineLevel="0" collapsed="false">
      <c r="A1197" s="37" t="n">
        <v>46265</v>
      </c>
      <c r="B1197" s="38" t="s">
        <v>1313</v>
      </c>
      <c r="C1197" s="38" t="s">
        <v>113</v>
      </c>
      <c r="D1197" s="38" t="s">
        <v>92</v>
      </c>
      <c r="E1197" s="39" t="str">
        <f aca="false">IF(D1197="","",IFERROR(INDEX(Articles!$B$5:$B$304,MATCH(D1197,Articles!$A$5:$A$304,0)),"Référence inconnue"))</f>
        <v>Disque à tronçonner Ø125 mm</v>
      </c>
      <c r="F1197" s="38" t="s">
        <v>111</v>
      </c>
      <c r="G1197" s="38"/>
      <c r="H1197" s="38" t="n">
        <v>5</v>
      </c>
      <c r="I1197" s="40" t="n">
        <f aca="false">IF(C1197="","",IFERROR(INDEX(Listes!$B$3:$B$20,MATCH(C1197,Listes!$A$3:$A$20,0)),""))</f>
        <v>-1</v>
      </c>
      <c r="J1197" s="40" t="n">
        <f aca="false">IF(OR(H1197="",I1197=""),0,H1197*I1197)</f>
        <v>-5</v>
      </c>
      <c r="K1197" s="38" t="s">
        <v>111</v>
      </c>
      <c r="L1197" s="38" t="s">
        <v>114</v>
      </c>
      <c r="M1197" s="41" t="str">
        <f aca="false">IF(D1197="","",IF(E1197="Référence inconnue","Référence inconnue",IF(I1197="","Type inconnu",IF(AND(IFERROR(INDEX(Articles!$I$5:$I$304,MATCH(D1197,Articles!$A$5:$A$304,0)),"Aucun")&lt;&gt;"Aucun",G1197=""),"Lot manquant",IF(COUNTIF($N$2:$N$5000,N1197)&gt;1,"Doublon ?","")))))</f>
        <v/>
      </c>
      <c r="N1197" s="6" t="str">
        <f aca="false">IF(D1197="","",B1197&amp;"/"&amp;C1197&amp;"/"&amp;D1197&amp;"/"&amp;G1197&amp;"/"&amp;H1197&amp;"/"&amp;TEXT(A1197,"0"))</f>
        <v>BS-2608-1918/Sortie/DT125//5/46265</v>
      </c>
    </row>
    <row r="1198" customFormat="false" ht="15" hidden="false" customHeight="false" outlineLevel="0" collapsed="false">
      <c r="A1198" s="37" t="n">
        <v>46265</v>
      </c>
      <c r="B1198" s="38" t="s">
        <v>1314</v>
      </c>
      <c r="C1198" s="38" t="s">
        <v>113</v>
      </c>
      <c r="D1198" s="38" t="s">
        <v>95</v>
      </c>
      <c r="E1198" s="39" t="str">
        <f aca="false">IF(D1198="","",IFERROR(INDEX(Articles!$B$5:$B$304,MATCH(D1198,Articles!$A$5:$A$304,0)),"Référence inconnue"))</f>
        <v>Gants de manutention taille 9</v>
      </c>
      <c r="F1198" s="38" t="s">
        <v>93</v>
      </c>
      <c r="G1198" s="38"/>
      <c r="H1198" s="38" t="n">
        <v>9</v>
      </c>
      <c r="I1198" s="40" t="n">
        <f aca="false">IF(C1198="","",IFERROR(INDEX(Listes!$B$3:$B$20,MATCH(C1198,Listes!$A$3:$A$20,0)),""))</f>
        <v>-1</v>
      </c>
      <c r="J1198" s="40" t="n">
        <f aca="false">IF(OR(H1198="",I1198=""),0,H1198*I1198)</f>
        <v>-9</v>
      </c>
      <c r="K1198" s="38" t="s">
        <v>93</v>
      </c>
      <c r="L1198" s="38" t="s">
        <v>114</v>
      </c>
      <c r="M1198" s="41" t="str">
        <f aca="false">IF(D1198="","",IF(E1198="Référence inconnue","Référence inconnue",IF(I1198="","Type inconnu",IF(AND(IFERROR(INDEX(Articles!$I$5:$I$304,MATCH(D1198,Articles!$A$5:$A$304,0)),"Aucun")&lt;&gt;"Aucun",G1198=""),"Lot manquant",IF(COUNTIF($N$2:$N$5000,N1198)&gt;1,"Doublon ?","")))))</f>
        <v/>
      </c>
      <c r="N1198" s="6" t="str">
        <f aca="false">IF(D1198="","",B1198&amp;"/"&amp;C1198&amp;"/"&amp;D1198&amp;"/"&amp;G1198&amp;"/"&amp;H1198&amp;"/"&amp;TEXT(A1198,"0"))</f>
        <v>BS-2608-1919/Sortie/GA09//9/46265</v>
      </c>
    </row>
    <row r="1199" customFormat="false" ht="15" hidden="false" customHeight="false" outlineLevel="0" collapsed="false">
      <c r="A1199" s="37" t="n">
        <v>46265</v>
      </c>
      <c r="B1199" s="38" t="s">
        <v>1315</v>
      </c>
      <c r="C1199" s="38" t="s">
        <v>113</v>
      </c>
      <c r="D1199" s="38" t="s">
        <v>96</v>
      </c>
      <c r="E1199" s="39" t="str">
        <f aca="false">IF(D1199="","",IFERROR(INDEX(Articles!$B$5:$B$304,MATCH(D1199,Articles!$A$5:$A$304,0)),"Référence inconnue"))</f>
        <v>Film étirable 500 mm</v>
      </c>
      <c r="F1199" s="38" t="s">
        <v>93</v>
      </c>
      <c r="G1199" s="38"/>
      <c r="H1199" s="38" t="n">
        <v>2</v>
      </c>
      <c r="I1199" s="40" t="n">
        <f aca="false">IF(C1199="","",IFERROR(INDEX(Listes!$B$3:$B$20,MATCH(C1199,Listes!$A$3:$A$20,0)),""))</f>
        <v>-1</v>
      </c>
      <c r="J1199" s="40" t="n">
        <f aca="false">IF(OR(H1199="",I1199=""),0,H1199*I1199)</f>
        <v>-2</v>
      </c>
      <c r="K1199" s="38" t="s">
        <v>93</v>
      </c>
      <c r="L1199" s="38" t="s">
        <v>121</v>
      </c>
      <c r="M1199" s="41" t="str">
        <f aca="false">IF(D1199="","",IF(E1199="Référence inconnue","Référence inconnue",IF(I1199="","Type inconnu",IF(AND(IFERROR(INDEX(Articles!$I$5:$I$304,MATCH(D1199,Articles!$A$5:$A$304,0)),"Aucun")&lt;&gt;"Aucun",G1199=""),"Lot manquant",IF(COUNTIF($N$2:$N$5000,N1199)&gt;1,"Doublon ?","")))))</f>
        <v/>
      </c>
      <c r="N1199" s="6" t="str">
        <f aca="false">IF(D1199="","",B1199&amp;"/"&amp;C1199&amp;"/"&amp;D1199&amp;"/"&amp;G1199&amp;"/"&amp;H1199&amp;"/"&amp;TEXT(A1199,"0"))</f>
        <v>BS-2608-1920/Sortie/FS500//2/46265</v>
      </c>
    </row>
    <row r="1200" customFormat="false" ht="15" hidden="false" customHeight="false" outlineLevel="0" collapsed="false">
      <c r="A1200" s="37" t="n">
        <v>46265</v>
      </c>
      <c r="B1200" s="38" t="s">
        <v>1316</v>
      </c>
      <c r="C1200" s="38" t="s">
        <v>113</v>
      </c>
      <c r="D1200" s="38" t="s">
        <v>98</v>
      </c>
      <c r="E1200" s="39" t="str">
        <f aca="false">IF(D1200="","",IFERROR(INDEX(Articles!$B$5:$B$304,MATCH(D1200,Articles!$A$5:$A$304,0)),"Référence inconnue"))</f>
        <v>Roulement 6204-2RS</v>
      </c>
      <c r="F1200" s="38" t="s">
        <v>93</v>
      </c>
      <c r="G1200" s="38"/>
      <c r="H1200" s="38" t="n">
        <v>4</v>
      </c>
      <c r="I1200" s="40" t="n">
        <f aca="false">IF(C1200="","",IFERROR(INDEX(Listes!$B$3:$B$20,MATCH(C1200,Listes!$A$3:$A$20,0)),""))</f>
        <v>-1</v>
      </c>
      <c r="J1200" s="40" t="n">
        <f aca="false">IF(OR(H1200="",I1200=""),0,H1200*I1200)</f>
        <v>-4</v>
      </c>
      <c r="K1200" s="38" t="s">
        <v>93</v>
      </c>
      <c r="L1200" s="38" t="s">
        <v>124</v>
      </c>
      <c r="M1200" s="41" t="str">
        <f aca="false">IF(D1200="","",IF(E1200="Référence inconnue","Référence inconnue",IF(I1200="","Type inconnu",IF(AND(IFERROR(INDEX(Articles!$I$5:$I$304,MATCH(D1200,Articles!$A$5:$A$304,0)),"Aucun")&lt;&gt;"Aucun",G1200=""),"Lot manquant",IF(COUNTIF($N$2:$N$5000,N1200)&gt;1,"Doublon ?","")))))</f>
        <v/>
      </c>
      <c r="N1200" s="6" t="str">
        <f aca="false">IF(D1200="","",B1200&amp;"/"&amp;C1200&amp;"/"&amp;D1200&amp;"/"&amp;G1200&amp;"/"&amp;H1200&amp;"/"&amp;TEXT(A1200,"0"))</f>
        <v>BS-2608-1921/Sortie/RL6204//4/46265</v>
      </c>
    </row>
    <row r="1201" customFormat="false" ht="15" hidden="false" customHeight="false" outlineLevel="0" collapsed="false">
      <c r="A1201" s="37" t="n">
        <v>46265</v>
      </c>
      <c r="B1201" s="38" t="s">
        <v>1317</v>
      </c>
      <c r="C1201" s="38" t="s">
        <v>113</v>
      </c>
      <c r="D1201" s="38" t="s">
        <v>105</v>
      </c>
      <c r="E1201" s="39" t="str">
        <f aca="false">IF(D1201="","",IFERROR(INDEX(Articles!$B$5:$B$304,MATCH(D1201,Articles!$A$5:$A$304,0)),"Référence inconnue"))</f>
        <v>Élingue textile 2 t, 2 m</v>
      </c>
      <c r="F1201" s="38" t="s">
        <v>93</v>
      </c>
      <c r="G1201" s="38"/>
      <c r="H1201" s="38" t="n">
        <v>1</v>
      </c>
      <c r="I1201" s="40" t="n">
        <f aca="false">IF(C1201="","",IFERROR(INDEX(Listes!$B$3:$B$20,MATCH(C1201,Listes!$A$3:$A$20,0)),""))</f>
        <v>-1</v>
      </c>
      <c r="J1201" s="40" t="n">
        <f aca="false">IF(OR(H1201="",I1201=""),0,H1201*I1201)</f>
        <v>-1</v>
      </c>
      <c r="K1201" s="38" t="s">
        <v>93</v>
      </c>
      <c r="L1201" s="38" t="s">
        <v>124</v>
      </c>
      <c r="M1201" s="41" t="str">
        <f aca="false">IF(D1201="","",IF(E1201="Référence inconnue","Référence inconnue",IF(I1201="","Type inconnu",IF(AND(IFERROR(INDEX(Articles!$I$5:$I$304,MATCH(D1201,Articles!$A$5:$A$304,0)),"Aucun")&lt;&gt;"Aucun",G1201=""),"Lot manquant",IF(COUNTIF($N$2:$N$5000,N1201)&gt;1,"Doublon ?","")))))</f>
        <v/>
      </c>
      <c r="N1201" s="6" t="str">
        <f aca="false">IF(D1201="","",B1201&amp;"/"&amp;C1201&amp;"/"&amp;D1201&amp;"/"&amp;G1201&amp;"/"&amp;H1201&amp;"/"&amp;TEXT(A1201,"0"))</f>
        <v>BS-2608-1922/Sortie/EL2T//1/46265</v>
      </c>
    </row>
    <row r="1202" customFormat="false" ht="15" hidden="false" customHeight="false" outlineLevel="0" collapsed="false">
      <c r="A1202" s="37" t="n">
        <v>46266</v>
      </c>
      <c r="B1202" s="38" t="s">
        <v>1318</v>
      </c>
      <c r="C1202" s="38" t="s">
        <v>113</v>
      </c>
      <c r="D1202" s="38" t="s">
        <v>92</v>
      </c>
      <c r="E1202" s="39" t="str">
        <f aca="false">IF(D1202="","",IFERROR(INDEX(Articles!$B$5:$B$304,MATCH(D1202,Articles!$A$5:$A$304,0)),"Référence inconnue"))</f>
        <v>Disque à tronçonner Ø125 mm</v>
      </c>
      <c r="F1202" s="38" t="s">
        <v>111</v>
      </c>
      <c r="G1202" s="38"/>
      <c r="H1202" s="38" t="n">
        <v>6</v>
      </c>
      <c r="I1202" s="40" t="n">
        <f aca="false">IF(C1202="","",IFERROR(INDEX(Listes!$B$3:$B$20,MATCH(C1202,Listes!$A$3:$A$20,0)),""))</f>
        <v>-1</v>
      </c>
      <c r="J1202" s="40" t="n">
        <f aca="false">IF(OR(H1202="",I1202=""),0,H1202*I1202)</f>
        <v>-6</v>
      </c>
      <c r="K1202" s="38" t="s">
        <v>111</v>
      </c>
      <c r="L1202" s="38" t="s">
        <v>114</v>
      </c>
      <c r="M1202" s="41" t="str">
        <f aca="false">IF(D1202="","",IF(E1202="Référence inconnue","Référence inconnue",IF(I1202="","Type inconnu",IF(AND(IFERROR(INDEX(Articles!$I$5:$I$304,MATCH(D1202,Articles!$A$5:$A$304,0)),"Aucun")&lt;&gt;"Aucun",G1202=""),"Lot manquant",IF(COUNTIF($N$2:$N$5000,N1202)&gt;1,"Doublon ?","")))))</f>
        <v/>
      </c>
      <c r="N1202" s="6" t="str">
        <f aca="false">IF(D1202="","",B1202&amp;"/"&amp;C1202&amp;"/"&amp;D1202&amp;"/"&amp;G1202&amp;"/"&amp;H1202&amp;"/"&amp;TEXT(A1202,"0"))</f>
        <v>BS-2609-1923/Sortie/DT125//6/46266</v>
      </c>
    </row>
    <row r="1203" customFormat="false" ht="15" hidden="false" customHeight="false" outlineLevel="0" collapsed="false">
      <c r="A1203" s="37" t="n">
        <v>46266</v>
      </c>
      <c r="B1203" s="38" t="s">
        <v>1319</v>
      </c>
      <c r="C1203" s="38" t="s">
        <v>113</v>
      </c>
      <c r="D1203" s="38" t="s">
        <v>92</v>
      </c>
      <c r="E1203" s="39" t="str">
        <f aca="false">IF(D1203="","",IFERROR(INDEX(Articles!$B$5:$B$304,MATCH(D1203,Articles!$A$5:$A$304,0)),"Référence inconnue"))</f>
        <v>Disque à tronçonner Ø125 mm</v>
      </c>
      <c r="F1203" s="38" t="s">
        <v>111</v>
      </c>
      <c r="G1203" s="38"/>
      <c r="H1203" s="38" t="n">
        <v>6</v>
      </c>
      <c r="I1203" s="40" t="n">
        <f aca="false">IF(C1203="","",IFERROR(INDEX(Listes!$B$3:$B$20,MATCH(C1203,Listes!$A$3:$A$20,0)),""))</f>
        <v>-1</v>
      </c>
      <c r="J1203" s="40" t="n">
        <f aca="false">IF(OR(H1203="",I1203=""),0,H1203*I1203)</f>
        <v>-6</v>
      </c>
      <c r="K1203" s="38" t="s">
        <v>111</v>
      </c>
      <c r="L1203" s="38" t="s">
        <v>114</v>
      </c>
      <c r="M1203" s="41" t="str">
        <f aca="false">IF(D1203="","",IF(E1203="Référence inconnue","Référence inconnue",IF(I1203="","Type inconnu",IF(AND(IFERROR(INDEX(Articles!$I$5:$I$304,MATCH(D1203,Articles!$A$5:$A$304,0)),"Aucun")&lt;&gt;"Aucun",G1203=""),"Lot manquant",IF(COUNTIF($N$2:$N$5000,N1203)&gt;1,"Doublon ?","")))))</f>
        <v/>
      </c>
      <c r="N1203" s="6" t="str">
        <f aca="false">IF(D1203="","",B1203&amp;"/"&amp;C1203&amp;"/"&amp;D1203&amp;"/"&amp;G1203&amp;"/"&amp;H1203&amp;"/"&amp;TEXT(A1203,"0"))</f>
        <v>BS-2609-1924/Sortie/DT125//6/46266</v>
      </c>
    </row>
    <row r="1204" customFormat="false" ht="15" hidden="false" customHeight="false" outlineLevel="0" collapsed="false">
      <c r="A1204" s="37" t="n">
        <v>46266</v>
      </c>
      <c r="B1204" s="38" t="s">
        <v>1320</v>
      </c>
      <c r="C1204" s="38" t="s">
        <v>113</v>
      </c>
      <c r="D1204" s="38" t="s">
        <v>95</v>
      </c>
      <c r="E1204" s="39" t="str">
        <f aca="false">IF(D1204="","",IFERROR(INDEX(Articles!$B$5:$B$304,MATCH(D1204,Articles!$A$5:$A$304,0)),"Référence inconnue"))</f>
        <v>Gants de manutention taille 9</v>
      </c>
      <c r="F1204" s="38" t="s">
        <v>93</v>
      </c>
      <c r="G1204" s="38"/>
      <c r="H1204" s="38" t="n">
        <v>5</v>
      </c>
      <c r="I1204" s="40" t="n">
        <f aca="false">IF(C1204="","",IFERROR(INDEX(Listes!$B$3:$B$20,MATCH(C1204,Listes!$A$3:$A$20,0)),""))</f>
        <v>-1</v>
      </c>
      <c r="J1204" s="40" t="n">
        <f aca="false">IF(OR(H1204="",I1204=""),0,H1204*I1204)</f>
        <v>-5</v>
      </c>
      <c r="K1204" s="38" t="s">
        <v>93</v>
      </c>
      <c r="L1204" s="38" t="s">
        <v>114</v>
      </c>
      <c r="M1204" s="41" t="str">
        <f aca="false">IF(D1204="","",IF(E1204="Référence inconnue","Référence inconnue",IF(I1204="","Type inconnu",IF(AND(IFERROR(INDEX(Articles!$I$5:$I$304,MATCH(D1204,Articles!$A$5:$A$304,0)),"Aucun")&lt;&gt;"Aucun",G1204=""),"Lot manquant",IF(COUNTIF($N$2:$N$5000,N1204)&gt;1,"Doublon ?","")))))</f>
        <v/>
      </c>
      <c r="N1204" s="6" t="str">
        <f aca="false">IF(D1204="","",B1204&amp;"/"&amp;C1204&amp;"/"&amp;D1204&amp;"/"&amp;G1204&amp;"/"&amp;H1204&amp;"/"&amp;TEXT(A1204,"0"))</f>
        <v>BS-2609-1925/Sortie/GA09//5/46266</v>
      </c>
    </row>
    <row r="1205" customFormat="false" ht="15" hidden="false" customHeight="false" outlineLevel="0" collapsed="false">
      <c r="A1205" s="37" t="n">
        <v>46266</v>
      </c>
      <c r="B1205" s="38" t="s">
        <v>1321</v>
      </c>
      <c r="C1205" s="38" t="s">
        <v>113</v>
      </c>
      <c r="D1205" s="38" t="s">
        <v>96</v>
      </c>
      <c r="E1205" s="39" t="str">
        <f aca="false">IF(D1205="","",IFERROR(INDEX(Articles!$B$5:$B$304,MATCH(D1205,Articles!$A$5:$A$304,0)),"Référence inconnue"))</f>
        <v>Film étirable 500 mm</v>
      </c>
      <c r="F1205" s="38" t="s">
        <v>93</v>
      </c>
      <c r="G1205" s="38"/>
      <c r="H1205" s="38" t="n">
        <v>3</v>
      </c>
      <c r="I1205" s="40" t="n">
        <f aca="false">IF(C1205="","",IFERROR(INDEX(Listes!$B$3:$B$20,MATCH(C1205,Listes!$A$3:$A$20,0)),""))</f>
        <v>-1</v>
      </c>
      <c r="J1205" s="40" t="n">
        <f aca="false">IF(OR(H1205="",I1205=""),0,H1205*I1205)</f>
        <v>-3</v>
      </c>
      <c r="K1205" s="38" t="s">
        <v>93</v>
      </c>
      <c r="L1205" s="38" t="s">
        <v>121</v>
      </c>
      <c r="M1205" s="41" t="str">
        <f aca="false">IF(D1205="","",IF(E1205="Référence inconnue","Référence inconnue",IF(I1205="","Type inconnu",IF(AND(IFERROR(INDEX(Articles!$I$5:$I$304,MATCH(D1205,Articles!$A$5:$A$304,0)),"Aucun")&lt;&gt;"Aucun",G1205=""),"Lot manquant",IF(COUNTIF($N$2:$N$5000,N1205)&gt;1,"Doublon ?","")))))</f>
        <v/>
      </c>
      <c r="N1205" s="6" t="str">
        <f aca="false">IF(D1205="","",B1205&amp;"/"&amp;C1205&amp;"/"&amp;D1205&amp;"/"&amp;G1205&amp;"/"&amp;H1205&amp;"/"&amp;TEXT(A1205,"0"))</f>
        <v>BS-2609-1926/Sortie/FS500//3/46266</v>
      </c>
    </row>
    <row r="1206" customFormat="false" ht="15" hidden="false" customHeight="false" outlineLevel="0" collapsed="false">
      <c r="A1206" s="37" t="n">
        <v>46267</v>
      </c>
      <c r="B1206" s="38" t="s">
        <v>1322</v>
      </c>
      <c r="C1206" s="38" t="s">
        <v>107</v>
      </c>
      <c r="D1206" s="38" t="s">
        <v>92</v>
      </c>
      <c r="E1206" s="39" t="str">
        <f aca="false">IF(D1206="","",IFERROR(INDEX(Articles!$B$5:$B$304,MATCH(D1206,Articles!$A$5:$A$304,0)),"Référence inconnue"))</f>
        <v>Disque à tronçonner Ø125 mm</v>
      </c>
      <c r="F1206" s="38" t="s">
        <v>93</v>
      </c>
      <c r="G1206" s="38"/>
      <c r="H1206" s="38" t="n">
        <v>20</v>
      </c>
      <c r="I1206" s="40" t="n">
        <f aca="false">IF(C1206="","",IFERROR(INDEX(Listes!$B$3:$B$20,MATCH(C1206,Listes!$A$3:$A$20,0)),""))</f>
        <v>-1</v>
      </c>
      <c r="J1206" s="40" t="n">
        <f aca="false">IF(OR(H1206="",I1206=""),0,H1206*I1206)</f>
        <v>-20</v>
      </c>
      <c r="K1206" s="38" t="s">
        <v>93</v>
      </c>
      <c r="L1206" s="38" t="s">
        <v>108</v>
      </c>
      <c r="M1206" s="41" t="str">
        <f aca="false">IF(D1206="","",IF(E1206="Référence inconnue","Référence inconnue",IF(I1206="","Type inconnu",IF(AND(IFERROR(INDEX(Articles!$I$5:$I$304,MATCH(D1206,Articles!$A$5:$A$304,0)),"Aucun")&lt;&gt;"Aucun",G1206=""),"Lot manquant",IF(COUNTIF($N$2:$N$5000,N1206)&gt;1,"Doublon ?","")))))</f>
        <v/>
      </c>
      <c r="N1206" s="6" t="str">
        <f aca="false">IF(D1206="","",B1206&amp;"/"&amp;C1206&amp;"/"&amp;D1206&amp;"/"&amp;G1206&amp;"/"&amp;H1206&amp;"/"&amp;TEXT(A1206,"0"))</f>
        <v>TR-2609-087/Transfert sortant/DT125//20/46267</v>
      </c>
    </row>
    <row r="1207" customFormat="false" ht="15" hidden="false" customHeight="false" outlineLevel="0" collapsed="false">
      <c r="A1207" s="37" t="n">
        <v>46267</v>
      </c>
      <c r="B1207" s="38" t="s">
        <v>1322</v>
      </c>
      <c r="C1207" s="38" t="s">
        <v>110</v>
      </c>
      <c r="D1207" s="38" t="s">
        <v>92</v>
      </c>
      <c r="E1207" s="39" t="str">
        <f aca="false">IF(D1207="","",IFERROR(INDEX(Articles!$B$5:$B$304,MATCH(D1207,Articles!$A$5:$A$304,0)),"Référence inconnue"))</f>
        <v>Disque à tronçonner Ø125 mm</v>
      </c>
      <c r="F1207" s="38" t="s">
        <v>111</v>
      </c>
      <c r="G1207" s="38"/>
      <c r="H1207" s="38" t="n">
        <v>20</v>
      </c>
      <c r="I1207" s="40" t="n">
        <f aca="false">IF(C1207="","",IFERROR(INDEX(Listes!$B$3:$B$20,MATCH(C1207,Listes!$A$3:$A$20,0)),""))</f>
        <v>1</v>
      </c>
      <c r="J1207" s="40" t="n">
        <f aca="false">IF(OR(H1207="",I1207=""),0,H1207*I1207)</f>
        <v>20</v>
      </c>
      <c r="K1207" s="38" t="s">
        <v>93</v>
      </c>
      <c r="L1207" s="38" t="s">
        <v>108</v>
      </c>
      <c r="M1207" s="41" t="str">
        <f aca="false">IF(D1207="","",IF(E1207="Référence inconnue","Référence inconnue",IF(I1207="","Type inconnu",IF(AND(IFERROR(INDEX(Articles!$I$5:$I$304,MATCH(D1207,Articles!$A$5:$A$304,0)),"Aucun")&lt;&gt;"Aucun",G1207=""),"Lot manquant",IF(COUNTIF($N$2:$N$5000,N1207)&gt;1,"Doublon ?","")))))</f>
        <v/>
      </c>
      <c r="N1207" s="6" t="str">
        <f aca="false">IF(D1207="","",B1207&amp;"/"&amp;C1207&amp;"/"&amp;D1207&amp;"/"&amp;G1207&amp;"/"&amp;H1207&amp;"/"&amp;TEXT(A1207,"0"))</f>
        <v>TR-2609-087/Transfert entrant/DT125//20/46267</v>
      </c>
    </row>
    <row r="1208" customFormat="false" ht="15" hidden="false" customHeight="false" outlineLevel="0" collapsed="false">
      <c r="A1208" s="37" t="n">
        <v>46267</v>
      </c>
      <c r="B1208" s="38" t="s">
        <v>1323</v>
      </c>
      <c r="C1208" s="38" t="s">
        <v>113</v>
      </c>
      <c r="D1208" s="38" t="s">
        <v>92</v>
      </c>
      <c r="E1208" s="39" t="str">
        <f aca="false">IF(D1208="","",IFERROR(INDEX(Articles!$B$5:$B$304,MATCH(D1208,Articles!$A$5:$A$304,0)),"Référence inconnue"))</f>
        <v>Disque à tronçonner Ø125 mm</v>
      </c>
      <c r="F1208" s="38" t="s">
        <v>111</v>
      </c>
      <c r="G1208" s="38"/>
      <c r="H1208" s="38" t="n">
        <v>6</v>
      </c>
      <c r="I1208" s="40" t="n">
        <f aca="false">IF(C1208="","",IFERROR(INDEX(Listes!$B$3:$B$20,MATCH(C1208,Listes!$A$3:$A$20,0)),""))</f>
        <v>-1</v>
      </c>
      <c r="J1208" s="40" t="n">
        <f aca="false">IF(OR(H1208="",I1208=""),0,H1208*I1208)</f>
        <v>-6</v>
      </c>
      <c r="K1208" s="38" t="s">
        <v>111</v>
      </c>
      <c r="L1208" s="38" t="s">
        <v>114</v>
      </c>
      <c r="M1208" s="41" t="str">
        <f aca="false">IF(D1208="","",IF(E1208="Référence inconnue","Référence inconnue",IF(I1208="","Type inconnu",IF(AND(IFERROR(INDEX(Articles!$I$5:$I$304,MATCH(D1208,Articles!$A$5:$A$304,0)),"Aucun")&lt;&gt;"Aucun",G1208=""),"Lot manquant",IF(COUNTIF($N$2:$N$5000,N1208)&gt;1,"Doublon ?","")))))</f>
        <v/>
      </c>
      <c r="N1208" s="6" t="str">
        <f aca="false">IF(D1208="","",B1208&amp;"/"&amp;C1208&amp;"/"&amp;D1208&amp;"/"&amp;G1208&amp;"/"&amp;H1208&amp;"/"&amp;TEXT(A1208,"0"))</f>
        <v>BS-2609-1927/Sortie/DT125//6/46267</v>
      </c>
    </row>
    <row r="1209" customFormat="false" ht="15" hidden="false" customHeight="false" outlineLevel="0" collapsed="false">
      <c r="A1209" s="37" t="n">
        <v>46267</v>
      </c>
      <c r="B1209" s="38" t="s">
        <v>1324</v>
      </c>
      <c r="C1209" s="38" t="s">
        <v>113</v>
      </c>
      <c r="D1209" s="38" t="s">
        <v>95</v>
      </c>
      <c r="E1209" s="39" t="str">
        <f aca="false">IF(D1209="","",IFERROR(INDEX(Articles!$B$5:$B$304,MATCH(D1209,Articles!$A$5:$A$304,0)),"Référence inconnue"))</f>
        <v>Gants de manutention taille 9</v>
      </c>
      <c r="F1209" s="38" t="s">
        <v>93</v>
      </c>
      <c r="G1209" s="38"/>
      <c r="H1209" s="38" t="n">
        <v>8</v>
      </c>
      <c r="I1209" s="40" t="n">
        <f aca="false">IF(C1209="","",IFERROR(INDEX(Listes!$B$3:$B$20,MATCH(C1209,Listes!$A$3:$A$20,0)),""))</f>
        <v>-1</v>
      </c>
      <c r="J1209" s="40" t="n">
        <f aca="false">IF(OR(H1209="",I1209=""),0,H1209*I1209)</f>
        <v>-8</v>
      </c>
      <c r="K1209" s="38" t="s">
        <v>93</v>
      </c>
      <c r="L1209" s="38" t="s">
        <v>114</v>
      </c>
      <c r="M1209" s="41" t="str">
        <f aca="false">IF(D1209="","",IF(E1209="Référence inconnue","Référence inconnue",IF(I1209="","Type inconnu",IF(AND(IFERROR(INDEX(Articles!$I$5:$I$304,MATCH(D1209,Articles!$A$5:$A$304,0)),"Aucun")&lt;&gt;"Aucun",G1209=""),"Lot manquant",IF(COUNTIF($N$2:$N$5000,N1209)&gt;1,"Doublon ?","")))))</f>
        <v/>
      </c>
      <c r="N1209" s="6" t="str">
        <f aca="false">IF(D1209="","",B1209&amp;"/"&amp;C1209&amp;"/"&amp;D1209&amp;"/"&amp;G1209&amp;"/"&amp;H1209&amp;"/"&amp;TEXT(A1209,"0"))</f>
        <v>BS-2609-1928/Sortie/GA09//8/46267</v>
      </c>
    </row>
    <row r="1210" customFormat="false" ht="15" hidden="false" customHeight="false" outlineLevel="0" collapsed="false">
      <c r="A1210" s="37" t="n">
        <v>46267</v>
      </c>
      <c r="B1210" s="38" t="s">
        <v>1325</v>
      </c>
      <c r="C1210" s="38" t="s">
        <v>113</v>
      </c>
      <c r="D1210" s="38" t="s">
        <v>96</v>
      </c>
      <c r="E1210" s="39" t="str">
        <f aca="false">IF(D1210="","",IFERROR(INDEX(Articles!$B$5:$B$304,MATCH(D1210,Articles!$A$5:$A$304,0)),"Référence inconnue"))</f>
        <v>Film étirable 500 mm</v>
      </c>
      <c r="F1210" s="38" t="s">
        <v>93</v>
      </c>
      <c r="G1210" s="38"/>
      <c r="H1210" s="38" t="n">
        <v>4</v>
      </c>
      <c r="I1210" s="40" t="n">
        <f aca="false">IF(C1210="","",IFERROR(INDEX(Listes!$B$3:$B$20,MATCH(C1210,Listes!$A$3:$A$20,0)),""))</f>
        <v>-1</v>
      </c>
      <c r="J1210" s="40" t="n">
        <f aca="false">IF(OR(H1210="",I1210=""),0,H1210*I1210)</f>
        <v>-4</v>
      </c>
      <c r="K1210" s="38" t="s">
        <v>93</v>
      </c>
      <c r="L1210" s="38" t="s">
        <v>121</v>
      </c>
      <c r="M1210" s="41" t="str">
        <f aca="false">IF(D1210="","",IF(E1210="Référence inconnue","Référence inconnue",IF(I1210="","Type inconnu",IF(AND(IFERROR(INDEX(Articles!$I$5:$I$304,MATCH(D1210,Articles!$A$5:$A$304,0)),"Aucun")&lt;&gt;"Aucun",G1210=""),"Lot manquant",IF(COUNTIF($N$2:$N$5000,N1210)&gt;1,"Doublon ?","")))))</f>
        <v/>
      </c>
      <c r="N1210" s="6" t="str">
        <f aca="false">IF(D1210="","",B1210&amp;"/"&amp;C1210&amp;"/"&amp;D1210&amp;"/"&amp;G1210&amp;"/"&amp;H1210&amp;"/"&amp;TEXT(A1210,"0"))</f>
        <v>BS-2609-1929/Sortie/FS500//4/46267</v>
      </c>
    </row>
    <row r="1211" customFormat="false" ht="15" hidden="false" customHeight="false" outlineLevel="0" collapsed="false">
      <c r="A1211" s="37" t="n">
        <v>46268</v>
      </c>
      <c r="B1211" s="38" t="s">
        <v>1326</v>
      </c>
      <c r="C1211" s="38" t="s">
        <v>113</v>
      </c>
      <c r="D1211" s="38" t="s">
        <v>92</v>
      </c>
      <c r="E1211" s="39" t="str">
        <f aca="false">IF(D1211="","",IFERROR(INDEX(Articles!$B$5:$B$304,MATCH(D1211,Articles!$A$5:$A$304,0)),"Référence inconnue"))</f>
        <v>Disque à tronçonner Ø125 mm</v>
      </c>
      <c r="F1211" s="38" t="s">
        <v>111</v>
      </c>
      <c r="G1211" s="38"/>
      <c r="H1211" s="38" t="n">
        <v>5</v>
      </c>
      <c r="I1211" s="40" t="n">
        <f aca="false">IF(C1211="","",IFERROR(INDEX(Listes!$B$3:$B$20,MATCH(C1211,Listes!$A$3:$A$20,0)),""))</f>
        <v>-1</v>
      </c>
      <c r="J1211" s="40" t="n">
        <f aca="false">IF(OR(H1211="",I1211=""),0,H1211*I1211)</f>
        <v>-5</v>
      </c>
      <c r="K1211" s="38" t="s">
        <v>111</v>
      </c>
      <c r="L1211" s="38" t="s">
        <v>114</v>
      </c>
      <c r="M1211" s="41" t="str">
        <f aca="false">IF(D1211="","",IF(E1211="Référence inconnue","Référence inconnue",IF(I1211="","Type inconnu",IF(AND(IFERROR(INDEX(Articles!$I$5:$I$304,MATCH(D1211,Articles!$A$5:$A$304,0)),"Aucun")&lt;&gt;"Aucun",G1211=""),"Lot manquant",IF(COUNTIF($N$2:$N$5000,N1211)&gt;1,"Doublon ?","")))))</f>
        <v/>
      </c>
      <c r="N1211" s="6" t="str">
        <f aca="false">IF(D1211="","",B1211&amp;"/"&amp;C1211&amp;"/"&amp;D1211&amp;"/"&amp;G1211&amp;"/"&amp;H1211&amp;"/"&amp;TEXT(A1211,"0"))</f>
        <v>BS-2609-1930/Sortie/DT125//5/46268</v>
      </c>
    </row>
    <row r="1212" customFormat="false" ht="15" hidden="false" customHeight="false" outlineLevel="0" collapsed="false">
      <c r="A1212" s="37" t="n">
        <v>46268</v>
      </c>
      <c r="B1212" s="38" t="s">
        <v>1327</v>
      </c>
      <c r="C1212" s="38" t="s">
        <v>113</v>
      </c>
      <c r="D1212" s="38" t="s">
        <v>92</v>
      </c>
      <c r="E1212" s="39" t="str">
        <f aca="false">IF(D1212="","",IFERROR(INDEX(Articles!$B$5:$B$304,MATCH(D1212,Articles!$A$5:$A$304,0)),"Référence inconnue"))</f>
        <v>Disque à tronçonner Ø125 mm</v>
      </c>
      <c r="F1212" s="38" t="s">
        <v>111</v>
      </c>
      <c r="G1212" s="38"/>
      <c r="H1212" s="38" t="n">
        <v>6</v>
      </c>
      <c r="I1212" s="40" t="n">
        <f aca="false">IF(C1212="","",IFERROR(INDEX(Listes!$B$3:$B$20,MATCH(C1212,Listes!$A$3:$A$20,0)),""))</f>
        <v>-1</v>
      </c>
      <c r="J1212" s="40" t="n">
        <f aca="false">IF(OR(H1212="",I1212=""),0,H1212*I1212)</f>
        <v>-6</v>
      </c>
      <c r="K1212" s="38" t="s">
        <v>111</v>
      </c>
      <c r="L1212" s="38" t="s">
        <v>114</v>
      </c>
      <c r="M1212" s="41" t="str">
        <f aca="false">IF(D1212="","",IF(E1212="Référence inconnue","Référence inconnue",IF(I1212="","Type inconnu",IF(AND(IFERROR(INDEX(Articles!$I$5:$I$304,MATCH(D1212,Articles!$A$5:$A$304,0)),"Aucun")&lt;&gt;"Aucun",G1212=""),"Lot manquant",IF(COUNTIF($N$2:$N$5000,N1212)&gt;1,"Doublon ?","")))))</f>
        <v/>
      </c>
      <c r="N1212" s="6" t="str">
        <f aca="false">IF(D1212="","",B1212&amp;"/"&amp;C1212&amp;"/"&amp;D1212&amp;"/"&amp;G1212&amp;"/"&amp;H1212&amp;"/"&amp;TEXT(A1212,"0"))</f>
        <v>BS-2609-1931/Sortie/DT125//6/46268</v>
      </c>
    </row>
    <row r="1213" customFormat="false" ht="15" hidden="false" customHeight="false" outlineLevel="0" collapsed="false">
      <c r="A1213" s="37" t="n">
        <v>46268</v>
      </c>
      <c r="B1213" s="38" t="s">
        <v>1328</v>
      </c>
      <c r="C1213" s="38" t="s">
        <v>113</v>
      </c>
      <c r="D1213" s="38" t="s">
        <v>95</v>
      </c>
      <c r="E1213" s="39" t="str">
        <f aca="false">IF(D1213="","",IFERROR(INDEX(Articles!$B$5:$B$304,MATCH(D1213,Articles!$A$5:$A$304,0)),"Référence inconnue"))</f>
        <v>Gants de manutention taille 9</v>
      </c>
      <c r="F1213" s="38" t="s">
        <v>93</v>
      </c>
      <c r="G1213" s="38"/>
      <c r="H1213" s="38" t="n">
        <v>8</v>
      </c>
      <c r="I1213" s="40" t="n">
        <f aca="false">IF(C1213="","",IFERROR(INDEX(Listes!$B$3:$B$20,MATCH(C1213,Listes!$A$3:$A$20,0)),""))</f>
        <v>-1</v>
      </c>
      <c r="J1213" s="40" t="n">
        <f aca="false">IF(OR(H1213="",I1213=""),0,H1213*I1213)</f>
        <v>-8</v>
      </c>
      <c r="K1213" s="38" t="s">
        <v>93</v>
      </c>
      <c r="L1213" s="38" t="s">
        <v>114</v>
      </c>
      <c r="M1213" s="41" t="str">
        <f aca="false">IF(D1213="","",IF(E1213="Référence inconnue","Référence inconnue",IF(I1213="","Type inconnu",IF(AND(IFERROR(INDEX(Articles!$I$5:$I$304,MATCH(D1213,Articles!$A$5:$A$304,0)),"Aucun")&lt;&gt;"Aucun",G1213=""),"Lot manquant",IF(COUNTIF($N$2:$N$5000,N1213)&gt;1,"Doublon ?","")))))</f>
        <v/>
      </c>
      <c r="N1213" s="6" t="str">
        <f aca="false">IF(D1213="","",B1213&amp;"/"&amp;C1213&amp;"/"&amp;D1213&amp;"/"&amp;G1213&amp;"/"&amp;H1213&amp;"/"&amp;TEXT(A1213,"0"))</f>
        <v>BS-2609-1932/Sortie/GA09//8/46268</v>
      </c>
    </row>
    <row r="1214" customFormat="false" ht="15" hidden="false" customHeight="false" outlineLevel="0" collapsed="false">
      <c r="A1214" s="37" t="n">
        <v>46268</v>
      </c>
      <c r="B1214" s="38" t="s">
        <v>1329</v>
      </c>
      <c r="C1214" s="38" t="s">
        <v>113</v>
      </c>
      <c r="D1214" s="38" t="s">
        <v>96</v>
      </c>
      <c r="E1214" s="39" t="str">
        <f aca="false">IF(D1214="","",IFERROR(INDEX(Articles!$B$5:$B$304,MATCH(D1214,Articles!$A$5:$A$304,0)),"Référence inconnue"))</f>
        <v>Film étirable 500 mm</v>
      </c>
      <c r="F1214" s="38" t="s">
        <v>93</v>
      </c>
      <c r="G1214" s="38"/>
      <c r="H1214" s="38" t="n">
        <v>4</v>
      </c>
      <c r="I1214" s="40" t="n">
        <f aca="false">IF(C1214="","",IFERROR(INDEX(Listes!$B$3:$B$20,MATCH(C1214,Listes!$A$3:$A$20,0)),""))</f>
        <v>-1</v>
      </c>
      <c r="J1214" s="40" t="n">
        <f aca="false">IF(OR(H1214="",I1214=""),0,H1214*I1214)</f>
        <v>-4</v>
      </c>
      <c r="K1214" s="38" t="s">
        <v>93</v>
      </c>
      <c r="L1214" s="38" t="s">
        <v>121</v>
      </c>
      <c r="M1214" s="41" t="str">
        <f aca="false">IF(D1214="","",IF(E1214="Référence inconnue","Référence inconnue",IF(I1214="","Type inconnu",IF(AND(IFERROR(INDEX(Articles!$I$5:$I$304,MATCH(D1214,Articles!$A$5:$A$304,0)),"Aucun")&lt;&gt;"Aucun",G1214=""),"Lot manquant",IF(COUNTIF($N$2:$N$5000,N1214)&gt;1,"Doublon ?","")))))</f>
        <v/>
      </c>
      <c r="N1214" s="6" t="str">
        <f aca="false">IF(D1214="","",B1214&amp;"/"&amp;C1214&amp;"/"&amp;D1214&amp;"/"&amp;G1214&amp;"/"&amp;H1214&amp;"/"&amp;TEXT(A1214,"0"))</f>
        <v>BS-2609-1933/Sortie/FS500//4/46268</v>
      </c>
    </row>
    <row r="1215" customFormat="false" ht="15" hidden="false" customHeight="false" outlineLevel="0" collapsed="false">
      <c r="A1215" s="37" t="n">
        <v>46268</v>
      </c>
      <c r="B1215" s="38" t="s">
        <v>1330</v>
      </c>
      <c r="C1215" s="38" t="s">
        <v>113</v>
      </c>
      <c r="D1215" s="38" t="s">
        <v>97</v>
      </c>
      <c r="E1215" s="39" t="str">
        <f aca="false">IF(D1215="","",IFERROR(INDEX(Articles!$B$5:$B$304,MATCH(D1215,Articles!$A$5:$A$304,0)),"Référence inconnue"))</f>
        <v>Vis H M8x30 (boîte de 100)</v>
      </c>
      <c r="F1215" s="38" t="s">
        <v>93</v>
      </c>
      <c r="G1215" s="38"/>
      <c r="H1215" s="38" t="n">
        <v>3</v>
      </c>
      <c r="I1215" s="40" t="n">
        <f aca="false">IF(C1215="","",IFERROR(INDEX(Listes!$B$3:$B$20,MATCH(C1215,Listes!$A$3:$A$20,0)),""))</f>
        <v>-1</v>
      </c>
      <c r="J1215" s="40" t="n">
        <f aca="false">IF(OR(H1215="",I1215=""),0,H1215*I1215)</f>
        <v>-3</v>
      </c>
      <c r="K1215" s="38" t="s">
        <v>93</v>
      </c>
      <c r="L1215" s="38" t="s">
        <v>114</v>
      </c>
      <c r="M1215" s="41" t="str">
        <f aca="false">IF(D1215="","",IF(E1215="Référence inconnue","Référence inconnue",IF(I1215="","Type inconnu",IF(AND(IFERROR(INDEX(Articles!$I$5:$I$304,MATCH(D1215,Articles!$A$5:$A$304,0)),"Aucun")&lt;&gt;"Aucun",G1215=""),"Lot manquant",IF(COUNTIF($N$2:$N$5000,N1215)&gt;1,"Doublon ?","")))))</f>
        <v/>
      </c>
      <c r="N1215" s="6" t="str">
        <f aca="false">IF(D1215="","",B1215&amp;"/"&amp;C1215&amp;"/"&amp;D1215&amp;"/"&amp;G1215&amp;"/"&amp;H1215&amp;"/"&amp;TEXT(A1215,"0"))</f>
        <v>BS-2609-1934/Sortie/BO830//3/46268</v>
      </c>
    </row>
    <row r="1216" customFormat="false" ht="15" hidden="false" customHeight="false" outlineLevel="0" collapsed="false">
      <c r="A1216" s="37" t="n">
        <v>46268</v>
      </c>
      <c r="B1216" s="38" t="s">
        <v>1331</v>
      </c>
      <c r="C1216" s="38" t="s">
        <v>113</v>
      </c>
      <c r="D1216" s="38" t="s">
        <v>99</v>
      </c>
      <c r="E1216" s="39" t="str">
        <f aca="false">IF(D1216="","",IFERROR(INDEX(Articles!$B$5:$B$304,MATCH(D1216,Articles!$A$5:$A$304,0)),"Référence inconnue"))</f>
        <v>Fil MIG Ø1 mm (bobine 15 kg)</v>
      </c>
      <c r="F1216" s="38" t="s">
        <v>93</v>
      </c>
      <c r="G1216" s="38" t="s">
        <v>1237</v>
      </c>
      <c r="H1216" s="38" t="n">
        <v>1</v>
      </c>
      <c r="I1216" s="40" t="n">
        <f aca="false">IF(C1216="","",IFERROR(INDEX(Listes!$B$3:$B$20,MATCH(C1216,Listes!$A$3:$A$20,0)),""))</f>
        <v>-1</v>
      </c>
      <c r="J1216" s="40" t="n">
        <f aca="false">IF(OR(H1216="",I1216=""),0,H1216*I1216)</f>
        <v>-1</v>
      </c>
      <c r="K1216" s="38" t="s">
        <v>93</v>
      </c>
      <c r="L1216" s="38" t="s">
        <v>114</v>
      </c>
      <c r="M1216" s="41" t="str">
        <f aca="false">IF(D1216="","",IF(E1216="Référence inconnue","Référence inconnue",IF(I1216="","Type inconnu",IF(AND(IFERROR(INDEX(Articles!$I$5:$I$304,MATCH(D1216,Articles!$A$5:$A$304,0)),"Aucun")&lt;&gt;"Aucun",G1216=""),"Lot manquant",IF(COUNTIF($N$2:$N$5000,N1216)&gt;1,"Doublon ?","")))))</f>
        <v/>
      </c>
      <c r="N1216" s="6" t="str">
        <f aca="false">IF(D1216="","",B1216&amp;"/"&amp;C1216&amp;"/"&amp;D1216&amp;"/"&amp;G1216&amp;"/"&amp;H1216&amp;"/"&amp;TEXT(A1216,"0"))</f>
        <v>BS-2609-1935/Sortie/FIL10/FIL-2607-10/1/46268</v>
      </c>
    </row>
    <row r="1217" customFormat="false" ht="15" hidden="false" customHeight="false" outlineLevel="0" collapsed="false">
      <c r="A1217" s="37" t="n">
        <v>46269</v>
      </c>
      <c r="B1217" s="38" t="s">
        <v>1332</v>
      </c>
      <c r="C1217" s="38" t="s">
        <v>140</v>
      </c>
      <c r="D1217" s="38" t="s">
        <v>99</v>
      </c>
      <c r="E1217" s="39" t="str">
        <f aca="false">IF(D1217="","",IFERROR(INDEX(Articles!$B$5:$B$304,MATCH(D1217,Articles!$A$5:$A$304,0)),"Référence inconnue"))</f>
        <v>Fil MIG Ø1 mm (bobine 15 kg)</v>
      </c>
      <c r="F1217" s="38" t="s">
        <v>93</v>
      </c>
      <c r="G1217" s="38" t="s">
        <v>1333</v>
      </c>
      <c r="H1217" s="38" t="n">
        <v>5</v>
      </c>
      <c r="I1217" s="40" t="n">
        <f aca="false">IF(C1217="","",IFERROR(INDEX(Listes!$B$3:$B$20,MATCH(C1217,Listes!$A$3:$A$20,0)),""))</f>
        <v>1</v>
      </c>
      <c r="J1217" s="40" t="n">
        <f aca="false">IF(OR(H1217="",I1217=""),0,H1217*I1217)</f>
        <v>5</v>
      </c>
      <c r="K1217" s="38" t="s">
        <v>93</v>
      </c>
      <c r="L1217" s="38" t="s">
        <v>1334</v>
      </c>
      <c r="M1217" s="41" t="str">
        <f aca="false">IF(D1217="","",IF(E1217="Référence inconnue","Référence inconnue",IF(I1217="","Type inconnu",IF(AND(IFERROR(INDEX(Articles!$I$5:$I$304,MATCH(D1217,Articles!$A$5:$A$304,0)),"Aucun")&lt;&gt;"Aucun",G1217=""),"Lot manquant",IF(COUNTIF($N$2:$N$5000,N1217)&gt;1,"Doublon ?","")))))</f>
        <v/>
      </c>
      <c r="N1217" s="6" t="str">
        <f aca="false">IF(D1217="","",B1217&amp;"/"&amp;C1217&amp;"/"&amp;D1217&amp;"/"&amp;G1217&amp;"/"&amp;H1217&amp;"/"&amp;TEXT(A1217,"0"))</f>
        <v>BR-2609-083/Réception/FIL10/FIL-2609-11/5/46269</v>
      </c>
    </row>
    <row r="1218" customFormat="false" ht="15" hidden="false" customHeight="false" outlineLevel="0" collapsed="false">
      <c r="A1218" s="37" t="n">
        <v>46269</v>
      </c>
      <c r="B1218" s="38" t="s">
        <v>1335</v>
      </c>
      <c r="C1218" s="38" t="s">
        <v>107</v>
      </c>
      <c r="D1218" s="38" t="s">
        <v>92</v>
      </c>
      <c r="E1218" s="39" t="str">
        <f aca="false">IF(D1218="","",IFERROR(INDEX(Articles!$B$5:$B$304,MATCH(D1218,Articles!$A$5:$A$304,0)),"Référence inconnue"))</f>
        <v>Disque à tronçonner Ø125 mm</v>
      </c>
      <c r="F1218" s="38" t="s">
        <v>93</v>
      </c>
      <c r="G1218" s="38"/>
      <c r="H1218" s="38" t="n">
        <v>20</v>
      </c>
      <c r="I1218" s="40" t="n">
        <f aca="false">IF(C1218="","",IFERROR(INDEX(Listes!$B$3:$B$20,MATCH(C1218,Listes!$A$3:$A$20,0)),""))</f>
        <v>-1</v>
      </c>
      <c r="J1218" s="40" t="n">
        <f aca="false">IF(OR(H1218="",I1218=""),0,H1218*I1218)</f>
        <v>-20</v>
      </c>
      <c r="K1218" s="38" t="s">
        <v>93</v>
      </c>
      <c r="L1218" s="38" t="s">
        <v>108</v>
      </c>
      <c r="M1218" s="41" t="str">
        <f aca="false">IF(D1218="","",IF(E1218="Référence inconnue","Référence inconnue",IF(I1218="","Type inconnu",IF(AND(IFERROR(INDEX(Articles!$I$5:$I$304,MATCH(D1218,Articles!$A$5:$A$304,0)),"Aucun")&lt;&gt;"Aucun",G1218=""),"Lot manquant",IF(COUNTIF($N$2:$N$5000,N1218)&gt;1,"Doublon ?","")))))</f>
        <v/>
      </c>
      <c r="N1218" s="6" t="str">
        <f aca="false">IF(D1218="","",B1218&amp;"/"&amp;C1218&amp;"/"&amp;D1218&amp;"/"&amp;G1218&amp;"/"&amp;H1218&amp;"/"&amp;TEXT(A1218,"0"))</f>
        <v>TR-2609-088/Transfert sortant/DT125//20/46269</v>
      </c>
    </row>
    <row r="1219" customFormat="false" ht="15" hidden="false" customHeight="false" outlineLevel="0" collapsed="false">
      <c r="A1219" s="37" t="n">
        <v>46269</v>
      </c>
      <c r="B1219" s="38" t="s">
        <v>1335</v>
      </c>
      <c r="C1219" s="38" t="s">
        <v>110</v>
      </c>
      <c r="D1219" s="38" t="s">
        <v>92</v>
      </c>
      <c r="E1219" s="39" t="str">
        <f aca="false">IF(D1219="","",IFERROR(INDEX(Articles!$B$5:$B$304,MATCH(D1219,Articles!$A$5:$A$304,0)),"Référence inconnue"))</f>
        <v>Disque à tronçonner Ø125 mm</v>
      </c>
      <c r="F1219" s="38" t="s">
        <v>111</v>
      </c>
      <c r="G1219" s="38"/>
      <c r="H1219" s="38" t="n">
        <v>20</v>
      </c>
      <c r="I1219" s="40" t="n">
        <f aca="false">IF(C1219="","",IFERROR(INDEX(Listes!$B$3:$B$20,MATCH(C1219,Listes!$A$3:$A$20,0)),""))</f>
        <v>1</v>
      </c>
      <c r="J1219" s="40" t="n">
        <f aca="false">IF(OR(H1219="",I1219=""),0,H1219*I1219)</f>
        <v>20</v>
      </c>
      <c r="K1219" s="38" t="s">
        <v>93</v>
      </c>
      <c r="L1219" s="38" t="s">
        <v>108</v>
      </c>
      <c r="M1219" s="41" t="str">
        <f aca="false">IF(D1219="","",IF(E1219="Référence inconnue","Référence inconnue",IF(I1219="","Type inconnu",IF(AND(IFERROR(INDEX(Articles!$I$5:$I$304,MATCH(D1219,Articles!$A$5:$A$304,0)),"Aucun")&lt;&gt;"Aucun",G1219=""),"Lot manquant",IF(COUNTIF($N$2:$N$5000,N1219)&gt;1,"Doublon ?","")))))</f>
        <v/>
      </c>
      <c r="N1219" s="6" t="str">
        <f aca="false">IF(D1219="","",B1219&amp;"/"&amp;C1219&amp;"/"&amp;D1219&amp;"/"&amp;G1219&amp;"/"&amp;H1219&amp;"/"&amp;TEXT(A1219,"0"))</f>
        <v>TR-2609-088/Transfert entrant/DT125//20/46269</v>
      </c>
    </row>
    <row r="1220" customFormat="false" ht="15" hidden="false" customHeight="false" outlineLevel="0" collapsed="false">
      <c r="A1220" s="37" t="n">
        <v>46269</v>
      </c>
      <c r="B1220" s="38" t="s">
        <v>1336</v>
      </c>
      <c r="C1220" s="38" t="s">
        <v>113</v>
      </c>
      <c r="D1220" s="38" t="s">
        <v>92</v>
      </c>
      <c r="E1220" s="39" t="str">
        <f aca="false">IF(D1220="","",IFERROR(INDEX(Articles!$B$5:$B$304,MATCH(D1220,Articles!$A$5:$A$304,0)),"Référence inconnue"))</f>
        <v>Disque à tronçonner Ø125 mm</v>
      </c>
      <c r="F1220" s="38" t="s">
        <v>111</v>
      </c>
      <c r="G1220" s="38"/>
      <c r="H1220" s="38" t="n">
        <v>6</v>
      </c>
      <c r="I1220" s="40" t="n">
        <f aca="false">IF(C1220="","",IFERROR(INDEX(Listes!$B$3:$B$20,MATCH(C1220,Listes!$A$3:$A$20,0)),""))</f>
        <v>-1</v>
      </c>
      <c r="J1220" s="40" t="n">
        <f aca="false">IF(OR(H1220="",I1220=""),0,H1220*I1220)</f>
        <v>-6</v>
      </c>
      <c r="K1220" s="38" t="s">
        <v>111</v>
      </c>
      <c r="L1220" s="38" t="s">
        <v>114</v>
      </c>
      <c r="M1220" s="41" t="str">
        <f aca="false">IF(D1220="","",IF(E1220="Référence inconnue","Référence inconnue",IF(I1220="","Type inconnu",IF(AND(IFERROR(INDEX(Articles!$I$5:$I$304,MATCH(D1220,Articles!$A$5:$A$304,0)),"Aucun")&lt;&gt;"Aucun",G1220=""),"Lot manquant",IF(COUNTIF($N$2:$N$5000,N1220)&gt;1,"Doublon ?","")))))</f>
        <v/>
      </c>
      <c r="N1220" s="6" t="str">
        <f aca="false">IF(D1220="","",B1220&amp;"/"&amp;C1220&amp;"/"&amp;D1220&amp;"/"&amp;G1220&amp;"/"&amp;H1220&amp;"/"&amp;TEXT(A1220,"0"))</f>
        <v>BS-2609-1936/Sortie/DT125//6/46269</v>
      </c>
    </row>
    <row r="1221" customFormat="false" ht="15" hidden="false" customHeight="false" outlineLevel="0" collapsed="false">
      <c r="A1221" s="37" t="n">
        <v>46269</v>
      </c>
      <c r="B1221" s="38" t="s">
        <v>1337</v>
      </c>
      <c r="C1221" s="38" t="s">
        <v>113</v>
      </c>
      <c r="D1221" s="38" t="s">
        <v>95</v>
      </c>
      <c r="E1221" s="39" t="str">
        <f aca="false">IF(D1221="","",IFERROR(INDEX(Articles!$B$5:$B$304,MATCH(D1221,Articles!$A$5:$A$304,0)),"Référence inconnue"))</f>
        <v>Gants de manutention taille 9</v>
      </c>
      <c r="F1221" s="38" t="s">
        <v>93</v>
      </c>
      <c r="G1221" s="38"/>
      <c r="H1221" s="38" t="n">
        <v>4</v>
      </c>
      <c r="I1221" s="40" t="n">
        <f aca="false">IF(C1221="","",IFERROR(INDEX(Listes!$B$3:$B$20,MATCH(C1221,Listes!$A$3:$A$20,0)),""))</f>
        <v>-1</v>
      </c>
      <c r="J1221" s="40" t="n">
        <f aca="false">IF(OR(H1221="",I1221=""),0,H1221*I1221)</f>
        <v>-4</v>
      </c>
      <c r="K1221" s="38" t="s">
        <v>93</v>
      </c>
      <c r="L1221" s="38" t="s">
        <v>114</v>
      </c>
      <c r="M1221" s="41" t="str">
        <f aca="false">IF(D1221="","",IF(E1221="Référence inconnue","Référence inconnue",IF(I1221="","Type inconnu",IF(AND(IFERROR(INDEX(Articles!$I$5:$I$304,MATCH(D1221,Articles!$A$5:$A$304,0)),"Aucun")&lt;&gt;"Aucun",G1221=""),"Lot manquant",IF(COUNTIF($N$2:$N$5000,N1221)&gt;1,"Doublon ?","")))))</f>
        <v/>
      </c>
      <c r="N1221" s="6" t="str">
        <f aca="false">IF(D1221="","",B1221&amp;"/"&amp;C1221&amp;"/"&amp;D1221&amp;"/"&amp;G1221&amp;"/"&amp;H1221&amp;"/"&amp;TEXT(A1221,"0"))</f>
        <v>BS-2609-1937/Sortie/GA09//4/46269</v>
      </c>
    </row>
    <row r="1222" customFormat="false" ht="15" hidden="false" customHeight="false" outlineLevel="0" collapsed="false">
      <c r="A1222" s="37" t="n">
        <v>46269</v>
      </c>
      <c r="B1222" s="38" t="s">
        <v>1338</v>
      </c>
      <c r="C1222" s="38" t="s">
        <v>113</v>
      </c>
      <c r="D1222" s="38" t="s">
        <v>96</v>
      </c>
      <c r="E1222" s="39" t="str">
        <f aca="false">IF(D1222="","",IFERROR(INDEX(Articles!$B$5:$B$304,MATCH(D1222,Articles!$A$5:$A$304,0)),"Référence inconnue"))</f>
        <v>Film étirable 500 mm</v>
      </c>
      <c r="F1222" s="38" t="s">
        <v>93</v>
      </c>
      <c r="G1222" s="38"/>
      <c r="H1222" s="38" t="n">
        <v>3</v>
      </c>
      <c r="I1222" s="40" t="n">
        <f aca="false">IF(C1222="","",IFERROR(INDEX(Listes!$B$3:$B$20,MATCH(C1222,Listes!$A$3:$A$20,0)),""))</f>
        <v>-1</v>
      </c>
      <c r="J1222" s="40" t="n">
        <f aca="false">IF(OR(H1222="",I1222=""),0,H1222*I1222)</f>
        <v>-3</v>
      </c>
      <c r="K1222" s="38" t="s">
        <v>93</v>
      </c>
      <c r="L1222" s="38" t="s">
        <v>121</v>
      </c>
      <c r="M1222" s="41" t="str">
        <f aca="false">IF(D1222="","",IF(E1222="Référence inconnue","Référence inconnue",IF(I1222="","Type inconnu",IF(AND(IFERROR(INDEX(Articles!$I$5:$I$304,MATCH(D1222,Articles!$A$5:$A$304,0)),"Aucun")&lt;&gt;"Aucun",G1222=""),"Lot manquant",IF(COUNTIF($N$2:$N$5000,N1222)&gt;1,"Doublon ?","")))))</f>
        <v/>
      </c>
      <c r="N1222" s="6" t="str">
        <f aca="false">IF(D1222="","",B1222&amp;"/"&amp;C1222&amp;"/"&amp;D1222&amp;"/"&amp;G1222&amp;"/"&amp;H1222&amp;"/"&amp;TEXT(A1222,"0"))</f>
        <v>BS-2609-1938/Sortie/FS500//3/46269</v>
      </c>
    </row>
    <row r="1223" customFormat="false" ht="15" hidden="false" customHeight="false" outlineLevel="0" collapsed="false">
      <c r="A1223" s="37" t="n">
        <v>46269</v>
      </c>
      <c r="B1223" s="38" t="s">
        <v>1339</v>
      </c>
      <c r="C1223" s="38" t="s">
        <v>113</v>
      </c>
      <c r="D1223" s="38" t="s">
        <v>97</v>
      </c>
      <c r="E1223" s="39" t="str">
        <f aca="false">IF(D1223="","",IFERROR(INDEX(Articles!$B$5:$B$304,MATCH(D1223,Articles!$A$5:$A$304,0)),"Référence inconnue"))</f>
        <v>Vis H M8x30 (boîte de 100)</v>
      </c>
      <c r="F1223" s="38" t="s">
        <v>93</v>
      </c>
      <c r="G1223" s="38"/>
      <c r="H1223" s="38" t="n">
        <v>1</v>
      </c>
      <c r="I1223" s="40" t="n">
        <f aca="false">IF(C1223="","",IFERROR(INDEX(Listes!$B$3:$B$20,MATCH(C1223,Listes!$A$3:$A$20,0)),""))</f>
        <v>-1</v>
      </c>
      <c r="J1223" s="40" t="n">
        <f aca="false">IF(OR(H1223="",I1223=""),0,H1223*I1223)</f>
        <v>-1</v>
      </c>
      <c r="K1223" s="38" t="s">
        <v>93</v>
      </c>
      <c r="L1223" s="38" t="s">
        <v>114</v>
      </c>
      <c r="M1223" s="41" t="str">
        <f aca="false">IF(D1223="","",IF(E1223="Référence inconnue","Référence inconnue",IF(I1223="","Type inconnu",IF(AND(IFERROR(INDEX(Articles!$I$5:$I$304,MATCH(D1223,Articles!$A$5:$A$304,0)),"Aucun")&lt;&gt;"Aucun",G1223=""),"Lot manquant",IF(COUNTIF($N$2:$N$5000,N1223)&gt;1,"Doublon ?","")))))</f>
        <v/>
      </c>
      <c r="N1223" s="6" t="str">
        <f aca="false">IF(D1223="","",B1223&amp;"/"&amp;C1223&amp;"/"&amp;D1223&amp;"/"&amp;G1223&amp;"/"&amp;H1223&amp;"/"&amp;TEXT(A1223,"0"))</f>
        <v>BS-2609-1939/Sortie/BO830//1/46269</v>
      </c>
    </row>
    <row r="1224" customFormat="false" ht="15" hidden="false" customHeight="false" outlineLevel="0" collapsed="false">
      <c r="A1224" s="37" t="n">
        <v>46269</v>
      </c>
      <c r="B1224" s="38" t="s">
        <v>1340</v>
      </c>
      <c r="C1224" s="38" t="s">
        <v>113</v>
      </c>
      <c r="D1224" s="38" t="s">
        <v>98</v>
      </c>
      <c r="E1224" s="39" t="str">
        <f aca="false">IF(D1224="","",IFERROR(INDEX(Articles!$B$5:$B$304,MATCH(D1224,Articles!$A$5:$A$304,0)),"Référence inconnue"))</f>
        <v>Roulement 6204-2RS</v>
      </c>
      <c r="F1224" s="38" t="s">
        <v>93</v>
      </c>
      <c r="G1224" s="38"/>
      <c r="H1224" s="38" t="n">
        <v>2</v>
      </c>
      <c r="I1224" s="40" t="n">
        <f aca="false">IF(C1224="","",IFERROR(INDEX(Listes!$B$3:$B$20,MATCH(C1224,Listes!$A$3:$A$20,0)),""))</f>
        <v>-1</v>
      </c>
      <c r="J1224" s="40" t="n">
        <f aca="false">IF(OR(H1224="",I1224=""),0,H1224*I1224)</f>
        <v>-2</v>
      </c>
      <c r="K1224" s="38" t="s">
        <v>93</v>
      </c>
      <c r="L1224" s="38" t="s">
        <v>124</v>
      </c>
      <c r="M1224" s="41" t="str">
        <f aca="false">IF(D1224="","",IF(E1224="Référence inconnue","Référence inconnue",IF(I1224="","Type inconnu",IF(AND(IFERROR(INDEX(Articles!$I$5:$I$304,MATCH(D1224,Articles!$A$5:$A$304,0)),"Aucun")&lt;&gt;"Aucun",G1224=""),"Lot manquant",IF(COUNTIF($N$2:$N$5000,N1224)&gt;1,"Doublon ?","")))))</f>
        <v/>
      </c>
      <c r="N1224" s="6" t="str">
        <f aca="false">IF(D1224="","",B1224&amp;"/"&amp;C1224&amp;"/"&amp;D1224&amp;"/"&amp;G1224&amp;"/"&amp;H1224&amp;"/"&amp;TEXT(A1224,"0"))</f>
        <v>BS-2609-1940/Sortie/RL6204//2/46269</v>
      </c>
    </row>
    <row r="1225" customFormat="false" ht="15" hidden="false" customHeight="false" outlineLevel="0" collapsed="false">
      <c r="A1225" s="37" t="n">
        <v>46269</v>
      </c>
      <c r="B1225" s="38" t="s">
        <v>1341</v>
      </c>
      <c r="C1225" s="38" t="s">
        <v>113</v>
      </c>
      <c r="D1225" s="38" t="s">
        <v>99</v>
      </c>
      <c r="E1225" s="39" t="str">
        <f aca="false">IF(D1225="","",IFERROR(INDEX(Articles!$B$5:$B$304,MATCH(D1225,Articles!$A$5:$A$304,0)),"Référence inconnue"))</f>
        <v>Fil MIG Ø1 mm (bobine 15 kg)</v>
      </c>
      <c r="F1225" s="38" t="s">
        <v>93</v>
      </c>
      <c r="G1225" s="38" t="s">
        <v>1333</v>
      </c>
      <c r="H1225" s="38" t="n">
        <v>1</v>
      </c>
      <c r="I1225" s="40" t="n">
        <f aca="false">IF(C1225="","",IFERROR(INDEX(Listes!$B$3:$B$20,MATCH(C1225,Listes!$A$3:$A$20,0)),""))</f>
        <v>-1</v>
      </c>
      <c r="J1225" s="40" t="n">
        <f aca="false">IF(OR(H1225="",I1225=""),0,H1225*I1225)</f>
        <v>-1</v>
      </c>
      <c r="K1225" s="38" t="s">
        <v>93</v>
      </c>
      <c r="L1225" s="38" t="s">
        <v>114</v>
      </c>
      <c r="M1225" s="41" t="str">
        <f aca="false">IF(D1225="","",IF(E1225="Référence inconnue","Référence inconnue",IF(I1225="","Type inconnu",IF(AND(IFERROR(INDEX(Articles!$I$5:$I$304,MATCH(D1225,Articles!$A$5:$A$304,0)),"Aucun")&lt;&gt;"Aucun",G1225=""),"Lot manquant",IF(COUNTIF($N$2:$N$5000,N1225)&gt;1,"Doublon ?","")))))</f>
        <v/>
      </c>
      <c r="N1225" s="6" t="str">
        <f aca="false">IF(D1225="","",B1225&amp;"/"&amp;C1225&amp;"/"&amp;D1225&amp;"/"&amp;G1225&amp;"/"&amp;H1225&amp;"/"&amp;TEXT(A1225,"0"))</f>
        <v>BS-2609-1941/Sortie/FIL10/FIL-2609-11/1/46269</v>
      </c>
    </row>
    <row r="1226" customFormat="false" ht="15" hidden="false" customHeight="false" outlineLevel="0" collapsed="false">
      <c r="A1226" s="37" t="n">
        <v>46272</v>
      </c>
      <c r="B1226" s="38" t="s">
        <v>1342</v>
      </c>
      <c r="C1226" s="38" t="s">
        <v>113</v>
      </c>
      <c r="D1226" s="38" t="s">
        <v>92</v>
      </c>
      <c r="E1226" s="39" t="str">
        <f aca="false">IF(D1226="","",IFERROR(INDEX(Articles!$B$5:$B$304,MATCH(D1226,Articles!$A$5:$A$304,0)),"Référence inconnue"))</f>
        <v>Disque à tronçonner Ø125 mm</v>
      </c>
      <c r="F1226" s="38" t="s">
        <v>111</v>
      </c>
      <c r="G1226" s="38"/>
      <c r="H1226" s="38" t="n">
        <v>4</v>
      </c>
      <c r="I1226" s="40" t="n">
        <f aca="false">IF(C1226="","",IFERROR(INDEX(Listes!$B$3:$B$20,MATCH(C1226,Listes!$A$3:$A$20,0)),""))</f>
        <v>-1</v>
      </c>
      <c r="J1226" s="40" t="n">
        <f aca="false">IF(OR(H1226="",I1226=""),0,H1226*I1226)</f>
        <v>-4</v>
      </c>
      <c r="K1226" s="38" t="s">
        <v>111</v>
      </c>
      <c r="L1226" s="38" t="s">
        <v>114</v>
      </c>
      <c r="M1226" s="41" t="str">
        <f aca="false">IF(D1226="","",IF(E1226="Référence inconnue","Référence inconnue",IF(I1226="","Type inconnu",IF(AND(IFERROR(INDEX(Articles!$I$5:$I$304,MATCH(D1226,Articles!$A$5:$A$304,0)),"Aucun")&lt;&gt;"Aucun",G1226=""),"Lot manquant",IF(COUNTIF($N$2:$N$5000,N1226)&gt;1,"Doublon ?","")))))</f>
        <v/>
      </c>
      <c r="N1226" s="6" t="str">
        <f aca="false">IF(D1226="","",B1226&amp;"/"&amp;C1226&amp;"/"&amp;D1226&amp;"/"&amp;G1226&amp;"/"&amp;H1226&amp;"/"&amp;TEXT(A1226,"0"))</f>
        <v>BS-2609-1942/Sortie/DT125//4/46272</v>
      </c>
    </row>
    <row r="1227" customFormat="false" ht="15" hidden="false" customHeight="false" outlineLevel="0" collapsed="false">
      <c r="A1227" s="37" t="n">
        <v>46272</v>
      </c>
      <c r="B1227" s="38" t="s">
        <v>1343</v>
      </c>
      <c r="C1227" s="38" t="s">
        <v>113</v>
      </c>
      <c r="D1227" s="38" t="s">
        <v>92</v>
      </c>
      <c r="E1227" s="39" t="str">
        <f aca="false">IF(D1227="","",IFERROR(INDEX(Articles!$B$5:$B$304,MATCH(D1227,Articles!$A$5:$A$304,0)),"Référence inconnue"))</f>
        <v>Disque à tronçonner Ø125 mm</v>
      </c>
      <c r="F1227" s="38" t="s">
        <v>111</v>
      </c>
      <c r="G1227" s="38"/>
      <c r="H1227" s="38" t="n">
        <v>5</v>
      </c>
      <c r="I1227" s="40" t="n">
        <f aca="false">IF(C1227="","",IFERROR(INDEX(Listes!$B$3:$B$20,MATCH(C1227,Listes!$A$3:$A$20,0)),""))</f>
        <v>-1</v>
      </c>
      <c r="J1227" s="40" t="n">
        <f aca="false">IF(OR(H1227="",I1227=""),0,H1227*I1227)</f>
        <v>-5</v>
      </c>
      <c r="K1227" s="38" t="s">
        <v>111</v>
      </c>
      <c r="L1227" s="38" t="s">
        <v>114</v>
      </c>
      <c r="M1227" s="41" t="str">
        <f aca="false">IF(D1227="","",IF(E1227="Référence inconnue","Référence inconnue",IF(I1227="","Type inconnu",IF(AND(IFERROR(INDEX(Articles!$I$5:$I$304,MATCH(D1227,Articles!$A$5:$A$304,0)),"Aucun")&lt;&gt;"Aucun",G1227=""),"Lot manquant",IF(COUNTIF($N$2:$N$5000,N1227)&gt;1,"Doublon ?","")))))</f>
        <v/>
      </c>
      <c r="N1227" s="6" t="str">
        <f aca="false">IF(D1227="","",B1227&amp;"/"&amp;C1227&amp;"/"&amp;D1227&amp;"/"&amp;G1227&amp;"/"&amp;H1227&amp;"/"&amp;TEXT(A1227,"0"))</f>
        <v>BS-2609-1943/Sortie/DT125//5/46272</v>
      </c>
    </row>
    <row r="1228" customFormat="false" ht="15" hidden="false" customHeight="false" outlineLevel="0" collapsed="false">
      <c r="A1228" s="37" t="n">
        <v>46272</v>
      </c>
      <c r="B1228" s="38" t="s">
        <v>1344</v>
      </c>
      <c r="C1228" s="38" t="s">
        <v>113</v>
      </c>
      <c r="D1228" s="38" t="s">
        <v>92</v>
      </c>
      <c r="E1228" s="39" t="str">
        <f aca="false">IF(D1228="","",IFERROR(INDEX(Articles!$B$5:$B$304,MATCH(D1228,Articles!$A$5:$A$304,0)),"Référence inconnue"))</f>
        <v>Disque à tronçonner Ø125 mm</v>
      </c>
      <c r="F1228" s="38" t="s">
        <v>111</v>
      </c>
      <c r="G1228" s="38"/>
      <c r="H1228" s="38" t="n">
        <v>5</v>
      </c>
      <c r="I1228" s="40" t="n">
        <f aca="false">IF(C1228="","",IFERROR(INDEX(Listes!$B$3:$B$20,MATCH(C1228,Listes!$A$3:$A$20,0)),""))</f>
        <v>-1</v>
      </c>
      <c r="J1228" s="40" t="n">
        <f aca="false">IF(OR(H1228="",I1228=""),0,H1228*I1228)</f>
        <v>-5</v>
      </c>
      <c r="K1228" s="38" t="s">
        <v>111</v>
      </c>
      <c r="L1228" s="38" t="s">
        <v>114</v>
      </c>
      <c r="M1228" s="41" t="str">
        <f aca="false">IF(D1228="","",IF(E1228="Référence inconnue","Référence inconnue",IF(I1228="","Type inconnu",IF(AND(IFERROR(INDEX(Articles!$I$5:$I$304,MATCH(D1228,Articles!$A$5:$A$304,0)),"Aucun")&lt;&gt;"Aucun",G1228=""),"Lot manquant",IF(COUNTIF($N$2:$N$5000,N1228)&gt;1,"Doublon ?","")))))</f>
        <v/>
      </c>
      <c r="N1228" s="6" t="str">
        <f aca="false">IF(D1228="","",B1228&amp;"/"&amp;C1228&amp;"/"&amp;D1228&amp;"/"&amp;G1228&amp;"/"&amp;H1228&amp;"/"&amp;TEXT(A1228,"0"))</f>
        <v>BS-2609-1944/Sortie/DT125//5/46272</v>
      </c>
    </row>
    <row r="1229" customFormat="false" ht="15" hidden="false" customHeight="false" outlineLevel="0" collapsed="false">
      <c r="A1229" s="37" t="n">
        <v>46272</v>
      </c>
      <c r="B1229" s="38" t="s">
        <v>1345</v>
      </c>
      <c r="C1229" s="38" t="s">
        <v>113</v>
      </c>
      <c r="D1229" s="38" t="s">
        <v>95</v>
      </c>
      <c r="E1229" s="39" t="str">
        <f aca="false">IF(D1229="","",IFERROR(INDEX(Articles!$B$5:$B$304,MATCH(D1229,Articles!$A$5:$A$304,0)),"Référence inconnue"))</f>
        <v>Gants de manutention taille 9</v>
      </c>
      <c r="F1229" s="38" t="s">
        <v>93</v>
      </c>
      <c r="G1229" s="38"/>
      <c r="H1229" s="38" t="n">
        <v>9</v>
      </c>
      <c r="I1229" s="40" t="n">
        <f aca="false">IF(C1229="","",IFERROR(INDEX(Listes!$B$3:$B$20,MATCH(C1229,Listes!$A$3:$A$20,0)),""))</f>
        <v>-1</v>
      </c>
      <c r="J1229" s="40" t="n">
        <f aca="false">IF(OR(H1229="",I1229=""),0,H1229*I1229)</f>
        <v>-9</v>
      </c>
      <c r="K1229" s="38" t="s">
        <v>93</v>
      </c>
      <c r="L1229" s="38" t="s">
        <v>124</v>
      </c>
      <c r="M1229" s="41" t="str">
        <f aca="false">IF(D1229="","",IF(E1229="Référence inconnue","Référence inconnue",IF(I1229="","Type inconnu",IF(AND(IFERROR(INDEX(Articles!$I$5:$I$304,MATCH(D1229,Articles!$A$5:$A$304,0)),"Aucun")&lt;&gt;"Aucun",G1229=""),"Lot manquant",IF(COUNTIF($N$2:$N$5000,N1229)&gt;1,"Doublon ?","")))))</f>
        <v/>
      </c>
      <c r="N1229" s="6" t="str">
        <f aca="false">IF(D1229="","",B1229&amp;"/"&amp;C1229&amp;"/"&amp;D1229&amp;"/"&amp;G1229&amp;"/"&amp;H1229&amp;"/"&amp;TEXT(A1229,"0"))</f>
        <v>BS-2609-1945/Sortie/GA09//9/46272</v>
      </c>
    </row>
    <row r="1230" customFormat="false" ht="15" hidden="false" customHeight="false" outlineLevel="0" collapsed="false">
      <c r="A1230" s="37" t="n">
        <v>46272</v>
      </c>
      <c r="B1230" s="38" t="s">
        <v>1346</v>
      </c>
      <c r="C1230" s="38" t="s">
        <v>113</v>
      </c>
      <c r="D1230" s="38" t="s">
        <v>96</v>
      </c>
      <c r="E1230" s="39" t="str">
        <f aca="false">IF(D1230="","",IFERROR(INDEX(Articles!$B$5:$B$304,MATCH(D1230,Articles!$A$5:$A$304,0)),"Référence inconnue"))</f>
        <v>Film étirable 500 mm</v>
      </c>
      <c r="F1230" s="38" t="s">
        <v>93</v>
      </c>
      <c r="G1230" s="38"/>
      <c r="H1230" s="38" t="n">
        <v>2</v>
      </c>
      <c r="I1230" s="40" t="n">
        <f aca="false">IF(C1230="","",IFERROR(INDEX(Listes!$B$3:$B$20,MATCH(C1230,Listes!$A$3:$A$20,0)),""))</f>
        <v>-1</v>
      </c>
      <c r="J1230" s="40" t="n">
        <f aca="false">IF(OR(H1230="",I1230=""),0,H1230*I1230)</f>
        <v>-2</v>
      </c>
      <c r="K1230" s="38" t="s">
        <v>93</v>
      </c>
      <c r="L1230" s="38" t="s">
        <v>121</v>
      </c>
      <c r="M1230" s="41" t="str">
        <f aca="false">IF(D1230="","",IF(E1230="Référence inconnue","Référence inconnue",IF(I1230="","Type inconnu",IF(AND(IFERROR(INDEX(Articles!$I$5:$I$304,MATCH(D1230,Articles!$A$5:$A$304,0)),"Aucun")&lt;&gt;"Aucun",G1230=""),"Lot manquant",IF(COUNTIF($N$2:$N$5000,N1230)&gt;1,"Doublon ?","")))))</f>
        <v/>
      </c>
      <c r="N1230" s="6" t="str">
        <f aca="false">IF(D1230="","",B1230&amp;"/"&amp;C1230&amp;"/"&amp;D1230&amp;"/"&amp;G1230&amp;"/"&amp;H1230&amp;"/"&amp;TEXT(A1230,"0"))</f>
        <v>BS-2609-1946/Sortie/FS500//2/46272</v>
      </c>
    </row>
    <row r="1231" customFormat="false" ht="15" hidden="false" customHeight="false" outlineLevel="0" collapsed="false">
      <c r="A1231" s="37" t="n">
        <v>46272</v>
      </c>
      <c r="B1231" s="38" t="s">
        <v>1347</v>
      </c>
      <c r="C1231" s="38" t="s">
        <v>113</v>
      </c>
      <c r="D1231" s="38" t="s">
        <v>97</v>
      </c>
      <c r="E1231" s="39" t="str">
        <f aca="false">IF(D1231="","",IFERROR(INDEX(Articles!$B$5:$B$304,MATCH(D1231,Articles!$A$5:$A$304,0)),"Référence inconnue"))</f>
        <v>Vis H M8x30 (boîte de 100)</v>
      </c>
      <c r="F1231" s="38" t="s">
        <v>93</v>
      </c>
      <c r="G1231" s="38"/>
      <c r="H1231" s="38" t="n">
        <v>2</v>
      </c>
      <c r="I1231" s="40" t="n">
        <f aca="false">IF(C1231="","",IFERROR(INDEX(Listes!$B$3:$B$20,MATCH(C1231,Listes!$A$3:$A$20,0)),""))</f>
        <v>-1</v>
      </c>
      <c r="J1231" s="40" t="n">
        <f aca="false">IF(OR(H1231="",I1231=""),0,H1231*I1231)</f>
        <v>-2</v>
      </c>
      <c r="K1231" s="38" t="s">
        <v>93</v>
      </c>
      <c r="L1231" s="38" t="s">
        <v>114</v>
      </c>
      <c r="M1231" s="41" t="str">
        <f aca="false">IF(D1231="","",IF(E1231="Référence inconnue","Référence inconnue",IF(I1231="","Type inconnu",IF(AND(IFERROR(INDEX(Articles!$I$5:$I$304,MATCH(D1231,Articles!$A$5:$A$304,0)),"Aucun")&lt;&gt;"Aucun",G1231=""),"Lot manquant",IF(COUNTIF($N$2:$N$5000,N1231)&gt;1,"Doublon ?","")))))</f>
        <v/>
      </c>
      <c r="N1231" s="6" t="str">
        <f aca="false">IF(D1231="","",B1231&amp;"/"&amp;C1231&amp;"/"&amp;D1231&amp;"/"&amp;G1231&amp;"/"&amp;H1231&amp;"/"&amp;TEXT(A1231,"0"))</f>
        <v>BS-2609-1947/Sortie/BO830//2/46272</v>
      </c>
    </row>
    <row r="1232" customFormat="false" ht="15" hidden="false" customHeight="false" outlineLevel="0" collapsed="false">
      <c r="A1232" s="37" t="n">
        <v>46272</v>
      </c>
      <c r="B1232" s="38" t="s">
        <v>1348</v>
      </c>
      <c r="C1232" s="38" t="s">
        <v>113</v>
      </c>
      <c r="D1232" s="38" t="s">
        <v>102</v>
      </c>
      <c r="E1232" s="39" t="str">
        <f aca="false">IF(D1232="","",IFERROR(INDEX(Articles!$B$5:$B$304,MATCH(D1232,Articles!$A$5:$A$304,0)),"Référence inconnue"))</f>
        <v>Huile hydraulique HVLP 46 (bidon 20 L)</v>
      </c>
      <c r="F1232" s="38" t="s">
        <v>93</v>
      </c>
      <c r="G1232" s="38" t="s">
        <v>1004</v>
      </c>
      <c r="H1232" s="38" t="n">
        <v>1</v>
      </c>
      <c r="I1232" s="40" t="n">
        <f aca="false">IF(C1232="","",IFERROR(INDEX(Listes!$B$3:$B$20,MATCH(C1232,Listes!$A$3:$A$20,0)),""))</f>
        <v>-1</v>
      </c>
      <c r="J1232" s="40" t="n">
        <f aca="false">IF(OR(H1232="",I1232=""),0,H1232*I1232)</f>
        <v>-1</v>
      </c>
      <c r="K1232" s="38" t="s">
        <v>93</v>
      </c>
      <c r="L1232" s="38" t="s">
        <v>124</v>
      </c>
      <c r="M1232" s="41" t="str">
        <f aca="false">IF(D1232="","",IF(E1232="Référence inconnue","Référence inconnue",IF(I1232="","Type inconnu",IF(AND(IFERROR(INDEX(Articles!$I$5:$I$304,MATCH(D1232,Articles!$A$5:$A$304,0)),"Aucun")&lt;&gt;"Aucun",G1232=""),"Lot manquant",IF(COUNTIF($N$2:$N$5000,N1232)&gt;1,"Doublon ?","")))))</f>
        <v/>
      </c>
      <c r="N1232" s="6" t="str">
        <f aca="false">IF(D1232="","",B1232&amp;"/"&amp;C1232&amp;"/"&amp;D1232&amp;"/"&amp;G1232&amp;"/"&amp;H1232&amp;"/"&amp;TEXT(A1232,"0"))</f>
        <v>BS-2609-1948/Sortie/HV46/HV-2605-14/1/46272</v>
      </c>
    </row>
    <row r="1233" customFormat="false" ht="15" hidden="false" customHeight="false" outlineLevel="0" collapsed="false">
      <c r="A1233" s="37" t="n">
        <v>46273</v>
      </c>
      <c r="B1233" s="38" t="s">
        <v>1349</v>
      </c>
      <c r="C1233" s="38" t="s">
        <v>140</v>
      </c>
      <c r="D1233" s="38" t="s">
        <v>99</v>
      </c>
      <c r="E1233" s="39" t="str">
        <f aca="false">IF(D1233="","",IFERROR(INDEX(Articles!$B$5:$B$304,MATCH(D1233,Articles!$A$5:$A$304,0)),"Référence inconnue"))</f>
        <v>Fil MIG Ø1 mm (bobine 15 kg)</v>
      </c>
      <c r="F1233" s="38" t="s">
        <v>93</v>
      </c>
      <c r="G1233" s="38" t="s">
        <v>1350</v>
      </c>
      <c r="H1233" s="38" t="n">
        <v>5</v>
      </c>
      <c r="I1233" s="40" t="n">
        <f aca="false">IF(C1233="","",IFERROR(INDEX(Listes!$B$3:$B$20,MATCH(C1233,Listes!$A$3:$A$20,0)),""))</f>
        <v>1</v>
      </c>
      <c r="J1233" s="40" t="n">
        <f aca="false">IF(OR(H1233="",I1233=""),0,H1233*I1233)</f>
        <v>5</v>
      </c>
      <c r="K1233" s="38" t="s">
        <v>93</v>
      </c>
      <c r="L1233" s="38" t="s">
        <v>1351</v>
      </c>
      <c r="M1233" s="41" t="str">
        <f aca="false">IF(D1233="","",IF(E1233="Référence inconnue","Référence inconnue",IF(I1233="","Type inconnu",IF(AND(IFERROR(INDEX(Articles!$I$5:$I$304,MATCH(D1233,Articles!$A$5:$A$304,0)),"Aucun")&lt;&gt;"Aucun",G1233=""),"Lot manquant",IF(COUNTIF($N$2:$N$5000,N1233)&gt;1,"Doublon ?","")))))</f>
        <v/>
      </c>
      <c r="N1233" s="6" t="str">
        <f aca="false">IF(D1233="","",B1233&amp;"/"&amp;C1233&amp;"/"&amp;D1233&amp;"/"&amp;G1233&amp;"/"&amp;H1233&amp;"/"&amp;TEXT(A1233,"0"))</f>
        <v>BR-2609-084/Réception/FIL10/FIL-2609-12/5/46273</v>
      </c>
    </row>
    <row r="1234" customFormat="false" ht="15" hidden="false" customHeight="false" outlineLevel="0" collapsed="false">
      <c r="A1234" s="37" t="n">
        <v>46273</v>
      </c>
      <c r="B1234" s="38" t="s">
        <v>1352</v>
      </c>
      <c r="C1234" s="38" t="s">
        <v>107</v>
      </c>
      <c r="D1234" s="38" t="s">
        <v>92</v>
      </c>
      <c r="E1234" s="39" t="str">
        <f aca="false">IF(D1234="","",IFERROR(INDEX(Articles!$B$5:$B$304,MATCH(D1234,Articles!$A$5:$A$304,0)),"Référence inconnue"))</f>
        <v>Disque à tronçonner Ø125 mm</v>
      </c>
      <c r="F1234" s="38" t="s">
        <v>93</v>
      </c>
      <c r="G1234" s="38"/>
      <c r="H1234" s="38" t="n">
        <v>2</v>
      </c>
      <c r="I1234" s="40" t="n">
        <f aca="false">IF(C1234="","",IFERROR(INDEX(Listes!$B$3:$B$20,MATCH(C1234,Listes!$A$3:$A$20,0)),""))</f>
        <v>-1</v>
      </c>
      <c r="J1234" s="40" t="n">
        <f aca="false">IF(OR(H1234="",I1234=""),0,H1234*I1234)</f>
        <v>-2</v>
      </c>
      <c r="K1234" s="38" t="s">
        <v>93</v>
      </c>
      <c r="L1234" s="38" t="s">
        <v>108</v>
      </c>
      <c r="M1234" s="41" t="str">
        <f aca="false">IF(D1234="","",IF(E1234="Référence inconnue","Référence inconnue",IF(I1234="","Type inconnu",IF(AND(IFERROR(INDEX(Articles!$I$5:$I$304,MATCH(D1234,Articles!$A$5:$A$304,0)),"Aucun")&lt;&gt;"Aucun",G1234=""),"Lot manquant",IF(COUNTIF($N$2:$N$5000,N1234)&gt;1,"Doublon ?","")))))</f>
        <v/>
      </c>
      <c r="N1234" s="6" t="str">
        <f aca="false">IF(D1234="","",B1234&amp;"/"&amp;C1234&amp;"/"&amp;D1234&amp;"/"&amp;G1234&amp;"/"&amp;H1234&amp;"/"&amp;TEXT(A1234,"0"))</f>
        <v>TR-2609-089/Transfert sortant/DT125//2/46273</v>
      </c>
    </row>
    <row r="1235" customFormat="false" ht="15" hidden="false" customHeight="false" outlineLevel="0" collapsed="false">
      <c r="A1235" s="37" t="n">
        <v>46273</v>
      </c>
      <c r="B1235" s="38" t="s">
        <v>1352</v>
      </c>
      <c r="C1235" s="38" t="s">
        <v>110</v>
      </c>
      <c r="D1235" s="38" t="s">
        <v>92</v>
      </c>
      <c r="E1235" s="39" t="str">
        <f aca="false">IF(D1235="","",IFERROR(INDEX(Articles!$B$5:$B$304,MATCH(D1235,Articles!$A$5:$A$304,0)),"Référence inconnue"))</f>
        <v>Disque à tronçonner Ø125 mm</v>
      </c>
      <c r="F1235" s="38" t="s">
        <v>111</v>
      </c>
      <c r="G1235" s="38"/>
      <c r="H1235" s="38" t="n">
        <v>2</v>
      </c>
      <c r="I1235" s="40" t="n">
        <f aca="false">IF(C1235="","",IFERROR(INDEX(Listes!$B$3:$B$20,MATCH(C1235,Listes!$A$3:$A$20,0)),""))</f>
        <v>1</v>
      </c>
      <c r="J1235" s="40" t="n">
        <f aca="false">IF(OR(H1235="",I1235=""),0,H1235*I1235)</f>
        <v>2</v>
      </c>
      <c r="K1235" s="38" t="s">
        <v>93</v>
      </c>
      <c r="L1235" s="38" t="s">
        <v>108</v>
      </c>
      <c r="M1235" s="41" t="str">
        <f aca="false">IF(D1235="","",IF(E1235="Référence inconnue","Référence inconnue",IF(I1235="","Type inconnu",IF(AND(IFERROR(INDEX(Articles!$I$5:$I$304,MATCH(D1235,Articles!$A$5:$A$304,0)),"Aucun")&lt;&gt;"Aucun",G1235=""),"Lot manquant",IF(COUNTIF($N$2:$N$5000,N1235)&gt;1,"Doublon ?","")))))</f>
        <v/>
      </c>
      <c r="N1235" s="6" t="str">
        <f aca="false">IF(D1235="","",B1235&amp;"/"&amp;C1235&amp;"/"&amp;D1235&amp;"/"&amp;G1235&amp;"/"&amp;H1235&amp;"/"&amp;TEXT(A1235,"0"))</f>
        <v>TR-2609-089/Transfert entrant/DT125//2/46273</v>
      </c>
    </row>
    <row r="1236" customFormat="false" ht="15" hidden="false" customHeight="false" outlineLevel="0" collapsed="false">
      <c r="A1236" s="37" t="n">
        <v>46273</v>
      </c>
      <c r="B1236" s="38" t="s">
        <v>1353</v>
      </c>
      <c r="C1236" s="38" t="s">
        <v>113</v>
      </c>
      <c r="D1236" s="38" t="s">
        <v>92</v>
      </c>
      <c r="E1236" s="39" t="str">
        <f aca="false">IF(D1236="","",IFERROR(INDEX(Articles!$B$5:$B$304,MATCH(D1236,Articles!$A$5:$A$304,0)),"Référence inconnue"))</f>
        <v>Disque à tronçonner Ø125 mm</v>
      </c>
      <c r="F1236" s="38" t="s">
        <v>111</v>
      </c>
      <c r="G1236" s="38"/>
      <c r="H1236" s="38" t="n">
        <v>6</v>
      </c>
      <c r="I1236" s="40" t="n">
        <f aca="false">IF(C1236="","",IFERROR(INDEX(Listes!$B$3:$B$20,MATCH(C1236,Listes!$A$3:$A$20,0)),""))</f>
        <v>-1</v>
      </c>
      <c r="J1236" s="40" t="n">
        <f aca="false">IF(OR(H1236="",I1236=""),0,H1236*I1236)</f>
        <v>-6</v>
      </c>
      <c r="K1236" s="38" t="s">
        <v>111</v>
      </c>
      <c r="L1236" s="38" t="s">
        <v>114</v>
      </c>
      <c r="M1236" s="41" t="str">
        <f aca="false">IF(D1236="","",IF(E1236="Référence inconnue","Référence inconnue",IF(I1236="","Type inconnu",IF(AND(IFERROR(INDEX(Articles!$I$5:$I$304,MATCH(D1236,Articles!$A$5:$A$304,0)),"Aucun")&lt;&gt;"Aucun",G1236=""),"Lot manquant",IF(COUNTIF($N$2:$N$5000,N1236)&gt;1,"Doublon ?","")))))</f>
        <v/>
      </c>
      <c r="N1236" s="6" t="str">
        <f aca="false">IF(D1236="","",B1236&amp;"/"&amp;C1236&amp;"/"&amp;D1236&amp;"/"&amp;G1236&amp;"/"&amp;H1236&amp;"/"&amp;TEXT(A1236,"0"))</f>
        <v>BS-2609-1949/Sortie/DT125//6/46273</v>
      </c>
    </row>
    <row r="1237" customFormat="false" ht="15" hidden="false" customHeight="false" outlineLevel="0" collapsed="false">
      <c r="A1237" s="37" t="n">
        <v>46273</v>
      </c>
      <c r="B1237" s="38" t="s">
        <v>1354</v>
      </c>
      <c r="C1237" s="38" t="s">
        <v>113</v>
      </c>
      <c r="D1237" s="38" t="s">
        <v>92</v>
      </c>
      <c r="E1237" s="39" t="str">
        <f aca="false">IF(D1237="","",IFERROR(INDEX(Articles!$B$5:$B$304,MATCH(D1237,Articles!$A$5:$A$304,0)),"Référence inconnue"))</f>
        <v>Disque à tronçonner Ø125 mm</v>
      </c>
      <c r="F1237" s="38" t="s">
        <v>111</v>
      </c>
      <c r="G1237" s="38"/>
      <c r="H1237" s="38" t="n">
        <v>5</v>
      </c>
      <c r="I1237" s="40" t="n">
        <f aca="false">IF(C1237="","",IFERROR(INDEX(Listes!$B$3:$B$20,MATCH(C1237,Listes!$A$3:$A$20,0)),""))</f>
        <v>-1</v>
      </c>
      <c r="J1237" s="40" t="n">
        <f aca="false">IF(OR(H1237="",I1237=""),0,H1237*I1237)</f>
        <v>-5</v>
      </c>
      <c r="K1237" s="38" t="s">
        <v>111</v>
      </c>
      <c r="L1237" s="38" t="s">
        <v>114</v>
      </c>
      <c r="M1237" s="41" t="str">
        <f aca="false">IF(D1237="","",IF(E1237="Référence inconnue","Référence inconnue",IF(I1237="","Type inconnu",IF(AND(IFERROR(INDEX(Articles!$I$5:$I$304,MATCH(D1237,Articles!$A$5:$A$304,0)),"Aucun")&lt;&gt;"Aucun",G1237=""),"Lot manquant",IF(COUNTIF($N$2:$N$5000,N1237)&gt;1,"Doublon ?","")))))</f>
        <v/>
      </c>
      <c r="N1237" s="6" t="str">
        <f aca="false">IF(D1237="","",B1237&amp;"/"&amp;C1237&amp;"/"&amp;D1237&amp;"/"&amp;G1237&amp;"/"&amp;H1237&amp;"/"&amp;TEXT(A1237,"0"))</f>
        <v>BS-2609-1950/Sortie/DT125//5/46273</v>
      </c>
    </row>
    <row r="1238" customFormat="false" ht="15" hidden="false" customHeight="false" outlineLevel="0" collapsed="false">
      <c r="A1238" s="37" t="n">
        <v>46273</v>
      </c>
      <c r="B1238" s="38" t="s">
        <v>1355</v>
      </c>
      <c r="C1238" s="38" t="s">
        <v>113</v>
      </c>
      <c r="D1238" s="38" t="s">
        <v>95</v>
      </c>
      <c r="E1238" s="39" t="str">
        <f aca="false">IF(D1238="","",IFERROR(INDEX(Articles!$B$5:$B$304,MATCH(D1238,Articles!$A$5:$A$304,0)),"Référence inconnue"))</f>
        <v>Gants de manutention taille 9</v>
      </c>
      <c r="F1238" s="38" t="s">
        <v>93</v>
      </c>
      <c r="G1238" s="38"/>
      <c r="H1238" s="38" t="n">
        <v>4</v>
      </c>
      <c r="I1238" s="40" t="n">
        <f aca="false">IF(C1238="","",IFERROR(INDEX(Listes!$B$3:$B$20,MATCH(C1238,Listes!$A$3:$A$20,0)),""))</f>
        <v>-1</v>
      </c>
      <c r="J1238" s="40" t="n">
        <f aca="false">IF(OR(H1238="",I1238=""),0,H1238*I1238)</f>
        <v>-4</v>
      </c>
      <c r="K1238" s="38" t="s">
        <v>93</v>
      </c>
      <c r="L1238" s="38" t="s">
        <v>114</v>
      </c>
      <c r="M1238" s="41" t="str">
        <f aca="false">IF(D1238="","",IF(E1238="Référence inconnue","Référence inconnue",IF(I1238="","Type inconnu",IF(AND(IFERROR(INDEX(Articles!$I$5:$I$304,MATCH(D1238,Articles!$A$5:$A$304,0)),"Aucun")&lt;&gt;"Aucun",G1238=""),"Lot manquant",IF(COUNTIF($N$2:$N$5000,N1238)&gt;1,"Doublon ?","")))))</f>
        <v/>
      </c>
      <c r="N1238" s="6" t="str">
        <f aca="false">IF(D1238="","",B1238&amp;"/"&amp;C1238&amp;"/"&amp;D1238&amp;"/"&amp;G1238&amp;"/"&amp;H1238&amp;"/"&amp;TEXT(A1238,"0"))</f>
        <v>BS-2609-1951/Sortie/GA09//4/46273</v>
      </c>
    </row>
    <row r="1239" customFormat="false" ht="15" hidden="false" customHeight="false" outlineLevel="0" collapsed="false">
      <c r="A1239" s="37" t="n">
        <v>46273</v>
      </c>
      <c r="B1239" s="38" t="s">
        <v>1356</v>
      </c>
      <c r="C1239" s="38" t="s">
        <v>113</v>
      </c>
      <c r="D1239" s="38" t="s">
        <v>96</v>
      </c>
      <c r="E1239" s="39" t="str">
        <f aca="false">IF(D1239="","",IFERROR(INDEX(Articles!$B$5:$B$304,MATCH(D1239,Articles!$A$5:$A$304,0)),"Référence inconnue"))</f>
        <v>Film étirable 500 mm</v>
      </c>
      <c r="F1239" s="38" t="s">
        <v>93</v>
      </c>
      <c r="G1239" s="38"/>
      <c r="H1239" s="38" t="n">
        <v>4</v>
      </c>
      <c r="I1239" s="40" t="n">
        <f aca="false">IF(C1239="","",IFERROR(INDEX(Listes!$B$3:$B$20,MATCH(C1239,Listes!$A$3:$A$20,0)),""))</f>
        <v>-1</v>
      </c>
      <c r="J1239" s="40" t="n">
        <f aca="false">IF(OR(H1239="",I1239=""),0,H1239*I1239)</f>
        <v>-4</v>
      </c>
      <c r="K1239" s="38" t="s">
        <v>93</v>
      </c>
      <c r="L1239" s="38" t="s">
        <v>121</v>
      </c>
      <c r="M1239" s="41" t="str">
        <f aca="false">IF(D1239="","",IF(E1239="Référence inconnue","Référence inconnue",IF(I1239="","Type inconnu",IF(AND(IFERROR(INDEX(Articles!$I$5:$I$304,MATCH(D1239,Articles!$A$5:$A$304,0)),"Aucun")&lt;&gt;"Aucun",G1239=""),"Lot manquant",IF(COUNTIF($N$2:$N$5000,N1239)&gt;1,"Doublon ?","")))))</f>
        <v/>
      </c>
      <c r="N1239" s="6" t="str">
        <f aca="false">IF(D1239="","",B1239&amp;"/"&amp;C1239&amp;"/"&amp;D1239&amp;"/"&amp;G1239&amp;"/"&amp;H1239&amp;"/"&amp;TEXT(A1239,"0"))</f>
        <v>BS-2609-1952/Sortie/FS500//4/46273</v>
      </c>
    </row>
    <row r="1240" customFormat="false" ht="15" hidden="false" customHeight="false" outlineLevel="0" collapsed="false">
      <c r="A1240" s="37" t="n">
        <v>46273</v>
      </c>
      <c r="B1240" s="38" t="s">
        <v>1357</v>
      </c>
      <c r="C1240" s="38" t="s">
        <v>113</v>
      </c>
      <c r="D1240" s="38" t="s">
        <v>98</v>
      </c>
      <c r="E1240" s="39" t="str">
        <f aca="false">IF(D1240="","",IFERROR(INDEX(Articles!$B$5:$B$304,MATCH(D1240,Articles!$A$5:$A$304,0)),"Référence inconnue"))</f>
        <v>Roulement 6204-2RS</v>
      </c>
      <c r="F1240" s="38" t="s">
        <v>93</v>
      </c>
      <c r="G1240" s="38"/>
      <c r="H1240" s="38" t="n">
        <v>6</v>
      </c>
      <c r="I1240" s="40" t="n">
        <f aca="false">IF(C1240="","",IFERROR(INDEX(Listes!$B$3:$B$20,MATCH(C1240,Listes!$A$3:$A$20,0)),""))</f>
        <v>-1</v>
      </c>
      <c r="J1240" s="40" t="n">
        <f aca="false">IF(OR(H1240="",I1240=""),0,H1240*I1240)</f>
        <v>-6</v>
      </c>
      <c r="K1240" s="38" t="s">
        <v>93</v>
      </c>
      <c r="L1240" s="38" t="s">
        <v>124</v>
      </c>
      <c r="M1240" s="41" t="str">
        <f aca="false">IF(D1240="","",IF(E1240="Référence inconnue","Référence inconnue",IF(I1240="","Type inconnu",IF(AND(IFERROR(INDEX(Articles!$I$5:$I$304,MATCH(D1240,Articles!$A$5:$A$304,0)),"Aucun")&lt;&gt;"Aucun",G1240=""),"Lot manquant",IF(COUNTIF($N$2:$N$5000,N1240)&gt;1,"Doublon ?","")))))</f>
        <v/>
      </c>
      <c r="N1240" s="6" t="str">
        <f aca="false">IF(D1240="","",B1240&amp;"/"&amp;C1240&amp;"/"&amp;D1240&amp;"/"&amp;G1240&amp;"/"&amp;H1240&amp;"/"&amp;TEXT(A1240,"0"))</f>
        <v>BS-2609-1953/Sortie/RL6204//6/46273</v>
      </c>
    </row>
    <row r="1241" customFormat="false" ht="15" hidden="false" customHeight="false" outlineLevel="0" collapsed="false">
      <c r="A1241" s="37" t="n">
        <v>46274</v>
      </c>
      <c r="B1241" s="38" t="s">
        <v>1358</v>
      </c>
      <c r="C1241" s="38" t="s">
        <v>140</v>
      </c>
      <c r="D1241" s="38" t="s">
        <v>92</v>
      </c>
      <c r="E1241" s="39" t="str">
        <f aca="false">IF(D1241="","",IFERROR(INDEX(Articles!$B$5:$B$304,MATCH(D1241,Articles!$A$5:$A$304,0)),"Référence inconnue"))</f>
        <v>Disque à tronçonner Ø125 mm</v>
      </c>
      <c r="F1241" s="38" t="s">
        <v>93</v>
      </c>
      <c r="G1241" s="38"/>
      <c r="H1241" s="38" t="n">
        <v>140</v>
      </c>
      <c r="I1241" s="40" t="n">
        <f aca="false">IF(C1241="","",IFERROR(INDEX(Listes!$B$3:$B$20,MATCH(C1241,Listes!$A$3:$A$20,0)),""))</f>
        <v>1</v>
      </c>
      <c r="J1241" s="40" t="n">
        <f aca="false">IF(OR(H1241="",I1241=""),0,H1241*I1241)</f>
        <v>140</v>
      </c>
      <c r="K1241" s="38" t="s">
        <v>93</v>
      </c>
      <c r="L1241" s="38" t="s">
        <v>1359</v>
      </c>
      <c r="M1241" s="41" t="str">
        <f aca="false">IF(D1241="","",IF(E1241="Référence inconnue","Référence inconnue",IF(I1241="","Type inconnu",IF(AND(IFERROR(INDEX(Articles!$I$5:$I$304,MATCH(D1241,Articles!$A$5:$A$304,0)),"Aucun")&lt;&gt;"Aucun",G1241=""),"Lot manquant",IF(COUNTIF($N$2:$N$5000,N1241)&gt;1,"Doublon ?","")))))</f>
        <v/>
      </c>
      <c r="N1241" s="6" t="str">
        <f aca="false">IF(D1241="","",B1241&amp;"/"&amp;C1241&amp;"/"&amp;D1241&amp;"/"&amp;G1241&amp;"/"&amp;H1241&amp;"/"&amp;TEXT(A1241,"0"))</f>
        <v>BR-2609-085/Réception/DT125//140/46274</v>
      </c>
    </row>
    <row r="1242" customFormat="false" ht="15" hidden="false" customHeight="false" outlineLevel="0" collapsed="false">
      <c r="A1242" s="37" t="n">
        <v>46274</v>
      </c>
      <c r="B1242" s="38" t="s">
        <v>1360</v>
      </c>
      <c r="C1242" s="38" t="s">
        <v>140</v>
      </c>
      <c r="D1242" s="38" t="s">
        <v>97</v>
      </c>
      <c r="E1242" s="39" t="str">
        <f aca="false">IF(D1242="","",IFERROR(INDEX(Articles!$B$5:$B$304,MATCH(D1242,Articles!$A$5:$A$304,0)),"Référence inconnue"))</f>
        <v>Vis H M8x30 (boîte de 100)</v>
      </c>
      <c r="F1242" s="38" t="s">
        <v>93</v>
      </c>
      <c r="G1242" s="38"/>
      <c r="H1242" s="38" t="n">
        <v>30</v>
      </c>
      <c r="I1242" s="40" t="n">
        <f aca="false">IF(C1242="","",IFERROR(INDEX(Listes!$B$3:$B$20,MATCH(C1242,Listes!$A$3:$A$20,0)),""))</f>
        <v>1</v>
      </c>
      <c r="J1242" s="40" t="n">
        <f aca="false">IF(OR(H1242="",I1242=""),0,H1242*I1242)</f>
        <v>30</v>
      </c>
      <c r="K1242" s="38" t="s">
        <v>93</v>
      </c>
      <c r="L1242" s="38" t="s">
        <v>1361</v>
      </c>
      <c r="M1242" s="41" t="str">
        <f aca="false">IF(D1242="","",IF(E1242="Référence inconnue","Référence inconnue",IF(I1242="","Type inconnu",IF(AND(IFERROR(INDEX(Articles!$I$5:$I$304,MATCH(D1242,Articles!$A$5:$A$304,0)),"Aucun")&lt;&gt;"Aucun",G1242=""),"Lot manquant",IF(COUNTIF($N$2:$N$5000,N1242)&gt;1,"Doublon ?","")))))</f>
        <v/>
      </c>
      <c r="N1242" s="6" t="str">
        <f aca="false">IF(D1242="","",B1242&amp;"/"&amp;C1242&amp;"/"&amp;D1242&amp;"/"&amp;G1242&amp;"/"&amp;H1242&amp;"/"&amp;TEXT(A1242,"0"))</f>
        <v>BR-2609-086/Réception/BO830//30/46274</v>
      </c>
    </row>
    <row r="1243" customFormat="false" ht="15" hidden="false" customHeight="false" outlineLevel="0" collapsed="false">
      <c r="A1243" s="37" t="n">
        <v>46274</v>
      </c>
      <c r="B1243" s="38" t="s">
        <v>1362</v>
      </c>
      <c r="C1243" s="38" t="s">
        <v>140</v>
      </c>
      <c r="D1243" s="38" t="s">
        <v>95</v>
      </c>
      <c r="E1243" s="39" t="str">
        <f aca="false">IF(D1243="","",IFERROR(INDEX(Articles!$B$5:$B$304,MATCH(D1243,Articles!$A$5:$A$304,0)),"Référence inconnue"))</f>
        <v>Gants de manutention taille 9</v>
      </c>
      <c r="F1243" s="38" t="s">
        <v>93</v>
      </c>
      <c r="G1243" s="38"/>
      <c r="H1243" s="38" t="n">
        <v>120</v>
      </c>
      <c r="I1243" s="40" t="n">
        <f aca="false">IF(C1243="","",IFERROR(INDEX(Listes!$B$3:$B$20,MATCH(C1243,Listes!$A$3:$A$20,0)),""))</f>
        <v>1</v>
      </c>
      <c r="J1243" s="40" t="n">
        <f aca="false">IF(OR(H1243="",I1243=""),0,H1243*I1243)</f>
        <v>120</v>
      </c>
      <c r="K1243" s="38" t="s">
        <v>93</v>
      </c>
      <c r="L1243" s="38" t="s">
        <v>1363</v>
      </c>
      <c r="M1243" s="41" t="str">
        <f aca="false">IF(D1243="","",IF(E1243="Référence inconnue","Référence inconnue",IF(I1243="","Type inconnu",IF(AND(IFERROR(INDEX(Articles!$I$5:$I$304,MATCH(D1243,Articles!$A$5:$A$304,0)),"Aucun")&lt;&gt;"Aucun",G1243=""),"Lot manquant",IF(COUNTIF($N$2:$N$5000,N1243)&gt;1,"Doublon ?","")))))</f>
        <v/>
      </c>
      <c r="N1243" s="6" t="str">
        <f aca="false">IF(D1243="","",B1243&amp;"/"&amp;C1243&amp;"/"&amp;D1243&amp;"/"&amp;G1243&amp;"/"&amp;H1243&amp;"/"&amp;TEXT(A1243,"0"))</f>
        <v>BR-2609-087/Réception/GA09//120/46274</v>
      </c>
    </row>
    <row r="1244" customFormat="false" ht="15" hidden="false" customHeight="false" outlineLevel="0" collapsed="false">
      <c r="A1244" s="37" t="n">
        <v>46274</v>
      </c>
      <c r="B1244" s="38" t="s">
        <v>1364</v>
      </c>
      <c r="C1244" s="38" t="s">
        <v>107</v>
      </c>
      <c r="D1244" s="38" t="s">
        <v>92</v>
      </c>
      <c r="E1244" s="39" t="str">
        <f aca="false">IF(D1244="","",IFERROR(INDEX(Articles!$B$5:$B$304,MATCH(D1244,Articles!$A$5:$A$304,0)),"Référence inconnue"))</f>
        <v>Disque à tronçonner Ø125 mm</v>
      </c>
      <c r="F1244" s="38" t="s">
        <v>93</v>
      </c>
      <c r="G1244" s="38"/>
      <c r="H1244" s="38" t="n">
        <v>20</v>
      </c>
      <c r="I1244" s="40" t="n">
        <f aca="false">IF(C1244="","",IFERROR(INDEX(Listes!$B$3:$B$20,MATCH(C1244,Listes!$A$3:$A$20,0)),""))</f>
        <v>-1</v>
      </c>
      <c r="J1244" s="40" t="n">
        <f aca="false">IF(OR(H1244="",I1244=""),0,H1244*I1244)</f>
        <v>-20</v>
      </c>
      <c r="K1244" s="38" t="s">
        <v>93</v>
      </c>
      <c r="L1244" s="38" t="s">
        <v>108</v>
      </c>
      <c r="M1244" s="41" t="str">
        <f aca="false">IF(D1244="","",IF(E1244="Référence inconnue","Référence inconnue",IF(I1244="","Type inconnu",IF(AND(IFERROR(INDEX(Articles!$I$5:$I$304,MATCH(D1244,Articles!$A$5:$A$304,0)),"Aucun")&lt;&gt;"Aucun",G1244=""),"Lot manquant",IF(COUNTIF($N$2:$N$5000,N1244)&gt;1,"Doublon ?","")))))</f>
        <v/>
      </c>
      <c r="N1244" s="6" t="str">
        <f aca="false">IF(D1244="","",B1244&amp;"/"&amp;C1244&amp;"/"&amp;D1244&amp;"/"&amp;G1244&amp;"/"&amp;H1244&amp;"/"&amp;TEXT(A1244,"0"))</f>
        <v>TR-2609-090/Transfert sortant/DT125//20/46274</v>
      </c>
    </row>
    <row r="1245" customFormat="false" ht="15" hidden="false" customHeight="false" outlineLevel="0" collapsed="false">
      <c r="A1245" s="37" t="n">
        <v>46274</v>
      </c>
      <c r="B1245" s="38" t="s">
        <v>1364</v>
      </c>
      <c r="C1245" s="38" t="s">
        <v>110</v>
      </c>
      <c r="D1245" s="38" t="s">
        <v>92</v>
      </c>
      <c r="E1245" s="39" t="str">
        <f aca="false">IF(D1245="","",IFERROR(INDEX(Articles!$B$5:$B$304,MATCH(D1245,Articles!$A$5:$A$304,0)),"Référence inconnue"))</f>
        <v>Disque à tronçonner Ø125 mm</v>
      </c>
      <c r="F1245" s="38" t="s">
        <v>111</v>
      </c>
      <c r="G1245" s="38"/>
      <c r="H1245" s="38" t="n">
        <v>20</v>
      </c>
      <c r="I1245" s="40" t="n">
        <f aca="false">IF(C1245="","",IFERROR(INDEX(Listes!$B$3:$B$20,MATCH(C1245,Listes!$A$3:$A$20,0)),""))</f>
        <v>1</v>
      </c>
      <c r="J1245" s="40" t="n">
        <f aca="false">IF(OR(H1245="",I1245=""),0,H1245*I1245)</f>
        <v>20</v>
      </c>
      <c r="K1245" s="38" t="s">
        <v>93</v>
      </c>
      <c r="L1245" s="38" t="s">
        <v>108</v>
      </c>
      <c r="M1245" s="41" t="str">
        <f aca="false">IF(D1245="","",IF(E1245="Référence inconnue","Référence inconnue",IF(I1245="","Type inconnu",IF(AND(IFERROR(INDEX(Articles!$I$5:$I$304,MATCH(D1245,Articles!$A$5:$A$304,0)),"Aucun")&lt;&gt;"Aucun",G1245=""),"Lot manquant",IF(COUNTIF($N$2:$N$5000,N1245)&gt;1,"Doublon ?","")))))</f>
        <v/>
      </c>
      <c r="N1245" s="6" t="str">
        <f aca="false">IF(D1245="","",B1245&amp;"/"&amp;C1245&amp;"/"&amp;D1245&amp;"/"&amp;G1245&amp;"/"&amp;H1245&amp;"/"&amp;TEXT(A1245,"0"))</f>
        <v>TR-2609-090/Transfert entrant/DT125//20/46274</v>
      </c>
    </row>
    <row r="1246" customFormat="false" ht="15" hidden="false" customHeight="false" outlineLevel="0" collapsed="false">
      <c r="A1246" s="37" t="n">
        <v>46274</v>
      </c>
      <c r="B1246" s="38" t="s">
        <v>1365</v>
      </c>
      <c r="C1246" s="38" t="s">
        <v>113</v>
      </c>
      <c r="D1246" s="38" t="s">
        <v>92</v>
      </c>
      <c r="E1246" s="39" t="str">
        <f aca="false">IF(D1246="","",IFERROR(INDEX(Articles!$B$5:$B$304,MATCH(D1246,Articles!$A$5:$A$304,0)),"Référence inconnue"))</f>
        <v>Disque à tronçonner Ø125 mm</v>
      </c>
      <c r="F1246" s="38" t="s">
        <v>111</v>
      </c>
      <c r="G1246" s="38"/>
      <c r="H1246" s="38" t="n">
        <v>6</v>
      </c>
      <c r="I1246" s="40" t="n">
        <f aca="false">IF(C1246="","",IFERROR(INDEX(Listes!$B$3:$B$20,MATCH(C1246,Listes!$A$3:$A$20,0)),""))</f>
        <v>-1</v>
      </c>
      <c r="J1246" s="40" t="n">
        <f aca="false">IF(OR(H1246="",I1246=""),0,H1246*I1246)</f>
        <v>-6</v>
      </c>
      <c r="K1246" s="38" t="s">
        <v>111</v>
      </c>
      <c r="L1246" s="38" t="s">
        <v>114</v>
      </c>
      <c r="M1246" s="41" t="str">
        <f aca="false">IF(D1246="","",IF(E1246="Référence inconnue","Référence inconnue",IF(I1246="","Type inconnu",IF(AND(IFERROR(INDEX(Articles!$I$5:$I$304,MATCH(D1246,Articles!$A$5:$A$304,0)),"Aucun")&lt;&gt;"Aucun",G1246=""),"Lot manquant",IF(COUNTIF($N$2:$N$5000,N1246)&gt;1,"Doublon ?","")))))</f>
        <v/>
      </c>
      <c r="N1246" s="6" t="str">
        <f aca="false">IF(D1246="","",B1246&amp;"/"&amp;C1246&amp;"/"&amp;D1246&amp;"/"&amp;G1246&amp;"/"&amp;H1246&amp;"/"&amp;TEXT(A1246,"0"))</f>
        <v>BS-2609-1954/Sortie/DT125//6/46274</v>
      </c>
    </row>
    <row r="1247" customFormat="false" ht="15" hidden="false" customHeight="false" outlineLevel="0" collapsed="false">
      <c r="A1247" s="37" t="n">
        <v>46274</v>
      </c>
      <c r="B1247" s="38" t="s">
        <v>1366</v>
      </c>
      <c r="C1247" s="38" t="s">
        <v>113</v>
      </c>
      <c r="D1247" s="38" t="s">
        <v>95</v>
      </c>
      <c r="E1247" s="39" t="str">
        <f aca="false">IF(D1247="","",IFERROR(INDEX(Articles!$B$5:$B$304,MATCH(D1247,Articles!$A$5:$A$304,0)),"Référence inconnue"))</f>
        <v>Gants de manutention taille 9</v>
      </c>
      <c r="F1247" s="38" t="s">
        <v>93</v>
      </c>
      <c r="G1247" s="38"/>
      <c r="H1247" s="38" t="n">
        <v>8</v>
      </c>
      <c r="I1247" s="40" t="n">
        <f aca="false">IF(C1247="","",IFERROR(INDEX(Listes!$B$3:$B$20,MATCH(C1247,Listes!$A$3:$A$20,0)),""))</f>
        <v>-1</v>
      </c>
      <c r="J1247" s="40" t="n">
        <f aca="false">IF(OR(H1247="",I1247=""),0,H1247*I1247)</f>
        <v>-8</v>
      </c>
      <c r="K1247" s="38" t="s">
        <v>93</v>
      </c>
      <c r="L1247" s="38" t="s">
        <v>114</v>
      </c>
      <c r="M1247" s="41" t="str">
        <f aca="false">IF(D1247="","",IF(E1247="Référence inconnue","Référence inconnue",IF(I1247="","Type inconnu",IF(AND(IFERROR(INDEX(Articles!$I$5:$I$304,MATCH(D1247,Articles!$A$5:$A$304,0)),"Aucun")&lt;&gt;"Aucun",G1247=""),"Lot manquant",IF(COUNTIF($N$2:$N$5000,N1247)&gt;1,"Doublon ?","")))))</f>
        <v/>
      </c>
      <c r="N1247" s="6" t="str">
        <f aca="false">IF(D1247="","",B1247&amp;"/"&amp;C1247&amp;"/"&amp;D1247&amp;"/"&amp;G1247&amp;"/"&amp;H1247&amp;"/"&amp;TEXT(A1247,"0"))</f>
        <v>BS-2609-1955/Sortie/GA09//8/46274</v>
      </c>
    </row>
    <row r="1248" customFormat="false" ht="15" hidden="false" customHeight="false" outlineLevel="0" collapsed="false">
      <c r="A1248" s="37" t="n">
        <v>46274</v>
      </c>
      <c r="B1248" s="38" t="s">
        <v>1367</v>
      </c>
      <c r="C1248" s="38" t="s">
        <v>113</v>
      </c>
      <c r="D1248" s="38" t="s">
        <v>97</v>
      </c>
      <c r="E1248" s="39" t="str">
        <f aca="false">IF(D1248="","",IFERROR(INDEX(Articles!$B$5:$B$304,MATCH(D1248,Articles!$A$5:$A$304,0)),"Référence inconnue"))</f>
        <v>Vis H M8x30 (boîte de 100)</v>
      </c>
      <c r="F1248" s="38" t="s">
        <v>93</v>
      </c>
      <c r="G1248" s="38"/>
      <c r="H1248" s="38" t="n">
        <v>2</v>
      </c>
      <c r="I1248" s="40" t="n">
        <f aca="false">IF(C1248="","",IFERROR(INDEX(Listes!$B$3:$B$20,MATCH(C1248,Listes!$A$3:$A$20,0)),""))</f>
        <v>-1</v>
      </c>
      <c r="J1248" s="40" t="n">
        <f aca="false">IF(OR(H1248="",I1248=""),0,H1248*I1248)</f>
        <v>-2</v>
      </c>
      <c r="K1248" s="38" t="s">
        <v>93</v>
      </c>
      <c r="L1248" s="38" t="s">
        <v>114</v>
      </c>
      <c r="M1248" s="41" t="str">
        <f aca="false">IF(D1248="","",IF(E1248="Référence inconnue","Référence inconnue",IF(I1248="","Type inconnu",IF(AND(IFERROR(INDEX(Articles!$I$5:$I$304,MATCH(D1248,Articles!$A$5:$A$304,0)),"Aucun")&lt;&gt;"Aucun",G1248=""),"Lot manquant",IF(COUNTIF($N$2:$N$5000,N1248)&gt;1,"Doublon ?","")))))</f>
        <v/>
      </c>
      <c r="N1248" s="6" t="str">
        <f aca="false">IF(D1248="","",B1248&amp;"/"&amp;C1248&amp;"/"&amp;D1248&amp;"/"&amp;G1248&amp;"/"&amp;H1248&amp;"/"&amp;TEXT(A1248,"0"))</f>
        <v>BS-2609-1956/Sortie/BO830//2/46274</v>
      </c>
    </row>
    <row r="1249" customFormat="false" ht="15" hidden="false" customHeight="false" outlineLevel="0" collapsed="false">
      <c r="A1249" s="37" t="n">
        <v>46274</v>
      </c>
      <c r="B1249" s="38" t="s">
        <v>1368</v>
      </c>
      <c r="C1249" s="38" t="s">
        <v>113</v>
      </c>
      <c r="D1249" s="38" t="s">
        <v>102</v>
      </c>
      <c r="E1249" s="39" t="str">
        <f aca="false">IF(D1249="","",IFERROR(INDEX(Articles!$B$5:$B$304,MATCH(D1249,Articles!$A$5:$A$304,0)),"Référence inconnue"))</f>
        <v>Huile hydraulique HVLP 46 (bidon 20 L)</v>
      </c>
      <c r="F1249" s="38" t="s">
        <v>93</v>
      </c>
      <c r="G1249" s="38" t="s">
        <v>1004</v>
      </c>
      <c r="H1249" s="38" t="n">
        <v>1</v>
      </c>
      <c r="I1249" s="40" t="n">
        <f aca="false">IF(C1249="","",IFERROR(INDEX(Listes!$B$3:$B$20,MATCH(C1249,Listes!$A$3:$A$20,0)),""))</f>
        <v>-1</v>
      </c>
      <c r="J1249" s="40" t="n">
        <f aca="false">IF(OR(H1249="",I1249=""),0,H1249*I1249)</f>
        <v>-1</v>
      </c>
      <c r="K1249" s="38" t="s">
        <v>93</v>
      </c>
      <c r="L1249" s="38" t="s">
        <v>124</v>
      </c>
      <c r="M1249" s="41" t="str">
        <f aca="false">IF(D1249="","",IF(E1249="Référence inconnue","Référence inconnue",IF(I1249="","Type inconnu",IF(AND(IFERROR(INDEX(Articles!$I$5:$I$304,MATCH(D1249,Articles!$A$5:$A$304,0)),"Aucun")&lt;&gt;"Aucun",G1249=""),"Lot manquant",IF(COUNTIF($N$2:$N$5000,N1249)&gt;1,"Doublon ?","")))))</f>
        <v/>
      </c>
      <c r="N1249" s="6" t="str">
        <f aca="false">IF(D1249="","",B1249&amp;"/"&amp;C1249&amp;"/"&amp;D1249&amp;"/"&amp;G1249&amp;"/"&amp;H1249&amp;"/"&amp;TEXT(A1249,"0"))</f>
        <v>BS-2609-1957/Sortie/HV46/HV-2605-14/1/46274</v>
      </c>
    </row>
    <row r="1250" customFormat="false" ht="15" hidden="false" customHeight="false" outlineLevel="0" collapsed="false">
      <c r="A1250" s="37" t="n">
        <v>46275</v>
      </c>
      <c r="B1250" s="38" t="s">
        <v>1369</v>
      </c>
      <c r="C1250" s="38" t="s">
        <v>140</v>
      </c>
      <c r="D1250" s="38" t="s">
        <v>96</v>
      </c>
      <c r="E1250" s="39" t="str">
        <f aca="false">IF(D1250="","",IFERROR(INDEX(Articles!$B$5:$B$304,MATCH(D1250,Articles!$A$5:$A$304,0)),"Référence inconnue"))</f>
        <v>Film étirable 500 mm</v>
      </c>
      <c r="F1250" s="38" t="s">
        <v>93</v>
      </c>
      <c r="G1250" s="38"/>
      <c r="H1250" s="38" t="n">
        <v>50</v>
      </c>
      <c r="I1250" s="40" t="n">
        <f aca="false">IF(C1250="","",IFERROR(INDEX(Listes!$B$3:$B$20,MATCH(C1250,Listes!$A$3:$A$20,0)),""))</f>
        <v>1</v>
      </c>
      <c r="J1250" s="40" t="n">
        <f aca="false">IF(OR(H1250="",I1250=""),0,H1250*I1250)</f>
        <v>50</v>
      </c>
      <c r="K1250" s="38" t="s">
        <v>93</v>
      </c>
      <c r="L1250" s="38" t="s">
        <v>1370</v>
      </c>
      <c r="M1250" s="41" t="str">
        <f aca="false">IF(D1250="","",IF(E1250="Référence inconnue","Référence inconnue",IF(I1250="","Type inconnu",IF(AND(IFERROR(INDEX(Articles!$I$5:$I$304,MATCH(D1250,Articles!$A$5:$A$304,0)),"Aucun")&lt;&gt;"Aucun",G1250=""),"Lot manquant",IF(COUNTIF($N$2:$N$5000,N1250)&gt;1,"Doublon ?","")))))</f>
        <v/>
      </c>
      <c r="N1250" s="6" t="str">
        <f aca="false">IF(D1250="","",B1250&amp;"/"&amp;C1250&amp;"/"&amp;D1250&amp;"/"&amp;G1250&amp;"/"&amp;H1250&amp;"/"&amp;TEXT(A1250,"0"))</f>
        <v>BR-2609-088/Réception/FS500//50/46275</v>
      </c>
    </row>
    <row r="1251" customFormat="false" ht="15" hidden="false" customHeight="false" outlineLevel="0" collapsed="false">
      <c r="A1251" s="37" t="n">
        <v>46275</v>
      </c>
      <c r="B1251" s="38" t="s">
        <v>1371</v>
      </c>
      <c r="C1251" s="38" t="s">
        <v>113</v>
      </c>
      <c r="D1251" s="38" t="s">
        <v>92</v>
      </c>
      <c r="E1251" s="39" t="str">
        <f aca="false">IF(D1251="","",IFERROR(INDEX(Articles!$B$5:$B$304,MATCH(D1251,Articles!$A$5:$A$304,0)),"Référence inconnue"))</f>
        <v>Disque à tronçonner Ø125 mm</v>
      </c>
      <c r="F1251" s="38" t="s">
        <v>111</v>
      </c>
      <c r="G1251" s="38"/>
      <c r="H1251" s="38" t="n">
        <v>4</v>
      </c>
      <c r="I1251" s="40" t="n">
        <f aca="false">IF(C1251="","",IFERROR(INDEX(Listes!$B$3:$B$20,MATCH(C1251,Listes!$A$3:$A$20,0)),""))</f>
        <v>-1</v>
      </c>
      <c r="J1251" s="40" t="n">
        <f aca="false">IF(OR(H1251="",I1251=""),0,H1251*I1251)</f>
        <v>-4</v>
      </c>
      <c r="K1251" s="38" t="s">
        <v>111</v>
      </c>
      <c r="L1251" s="38" t="s">
        <v>114</v>
      </c>
      <c r="M1251" s="41" t="str">
        <f aca="false">IF(D1251="","",IF(E1251="Référence inconnue","Référence inconnue",IF(I1251="","Type inconnu",IF(AND(IFERROR(INDEX(Articles!$I$5:$I$304,MATCH(D1251,Articles!$A$5:$A$304,0)),"Aucun")&lt;&gt;"Aucun",G1251=""),"Lot manquant",IF(COUNTIF($N$2:$N$5000,N1251)&gt;1,"Doublon ?","")))))</f>
        <v/>
      </c>
      <c r="N1251" s="6" t="str">
        <f aca="false">IF(D1251="","",B1251&amp;"/"&amp;C1251&amp;"/"&amp;D1251&amp;"/"&amp;G1251&amp;"/"&amp;H1251&amp;"/"&amp;TEXT(A1251,"0"))</f>
        <v>BS-2609-1958/Sortie/DT125//4/46275</v>
      </c>
    </row>
    <row r="1252" customFormat="false" ht="15" hidden="false" customHeight="false" outlineLevel="0" collapsed="false">
      <c r="A1252" s="37" t="n">
        <v>46275</v>
      </c>
      <c r="B1252" s="38" t="s">
        <v>1372</v>
      </c>
      <c r="C1252" s="38" t="s">
        <v>113</v>
      </c>
      <c r="D1252" s="38" t="s">
        <v>96</v>
      </c>
      <c r="E1252" s="39" t="str">
        <f aca="false">IF(D1252="","",IFERROR(INDEX(Articles!$B$5:$B$304,MATCH(D1252,Articles!$A$5:$A$304,0)),"Référence inconnue"))</f>
        <v>Film étirable 500 mm</v>
      </c>
      <c r="F1252" s="38" t="s">
        <v>93</v>
      </c>
      <c r="G1252" s="38"/>
      <c r="H1252" s="38" t="n">
        <v>1</v>
      </c>
      <c r="I1252" s="40" t="n">
        <f aca="false">IF(C1252="","",IFERROR(INDEX(Listes!$B$3:$B$20,MATCH(C1252,Listes!$A$3:$A$20,0)),""))</f>
        <v>-1</v>
      </c>
      <c r="J1252" s="40" t="n">
        <f aca="false">IF(OR(H1252="",I1252=""),0,H1252*I1252)</f>
        <v>-1</v>
      </c>
      <c r="K1252" s="38" t="s">
        <v>93</v>
      </c>
      <c r="L1252" s="38" t="s">
        <v>121</v>
      </c>
      <c r="M1252" s="41" t="str">
        <f aca="false">IF(D1252="","",IF(E1252="Référence inconnue","Référence inconnue",IF(I1252="","Type inconnu",IF(AND(IFERROR(INDEX(Articles!$I$5:$I$304,MATCH(D1252,Articles!$A$5:$A$304,0)),"Aucun")&lt;&gt;"Aucun",G1252=""),"Lot manquant",IF(COUNTIF($N$2:$N$5000,N1252)&gt;1,"Doublon ?","")))))</f>
        <v/>
      </c>
      <c r="N1252" s="6" t="str">
        <f aca="false">IF(D1252="","",B1252&amp;"/"&amp;C1252&amp;"/"&amp;D1252&amp;"/"&amp;G1252&amp;"/"&amp;H1252&amp;"/"&amp;TEXT(A1252,"0"))</f>
        <v>BS-2609-1959/Sortie/FS500//1/46275</v>
      </c>
    </row>
    <row r="1253" customFormat="false" ht="15" hidden="false" customHeight="false" outlineLevel="0" collapsed="false">
      <c r="A1253" s="37" t="n">
        <v>46275</v>
      </c>
      <c r="B1253" s="38" t="s">
        <v>1373</v>
      </c>
      <c r="C1253" s="38" t="s">
        <v>113</v>
      </c>
      <c r="D1253" s="38" t="s">
        <v>98</v>
      </c>
      <c r="E1253" s="39" t="str">
        <f aca="false">IF(D1253="","",IFERROR(INDEX(Articles!$B$5:$B$304,MATCH(D1253,Articles!$A$5:$A$304,0)),"Référence inconnue"))</f>
        <v>Roulement 6204-2RS</v>
      </c>
      <c r="F1253" s="38" t="s">
        <v>93</v>
      </c>
      <c r="G1253" s="38"/>
      <c r="H1253" s="38" t="n">
        <v>4</v>
      </c>
      <c r="I1253" s="40" t="n">
        <f aca="false">IF(C1253="","",IFERROR(INDEX(Listes!$B$3:$B$20,MATCH(C1253,Listes!$A$3:$A$20,0)),""))</f>
        <v>-1</v>
      </c>
      <c r="J1253" s="40" t="n">
        <f aca="false">IF(OR(H1253="",I1253=""),0,H1253*I1253)</f>
        <v>-4</v>
      </c>
      <c r="K1253" s="38" t="s">
        <v>93</v>
      </c>
      <c r="L1253" s="38" t="s">
        <v>124</v>
      </c>
      <c r="M1253" s="41" t="str">
        <f aca="false">IF(D1253="","",IF(E1253="Référence inconnue","Référence inconnue",IF(I1253="","Type inconnu",IF(AND(IFERROR(INDEX(Articles!$I$5:$I$304,MATCH(D1253,Articles!$A$5:$A$304,0)),"Aucun")&lt;&gt;"Aucun",G1253=""),"Lot manquant",IF(COUNTIF($N$2:$N$5000,N1253)&gt;1,"Doublon ?","")))))</f>
        <v/>
      </c>
      <c r="N1253" s="6" t="str">
        <f aca="false">IF(D1253="","",B1253&amp;"/"&amp;C1253&amp;"/"&amp;D1253&amp;"/"&amp;G1253&amp;"/"&amp;H1253&amp;"/"&amp;TEXT(A1253,"0"))</f>
        <v>BS-2609-1960/Sortie/RL6204//4/46275</v>
      </c>
    </row>
    <row r="1254" customFormat="false" ht="15" hidden="false" customHeight="false" outlineLevel="0" collapsed="false">
      <c r="A1254" s="37" t="n">
        <v>46275</v>
      </c>
      <c r="B1254" s="38" t="s">
        <v>1374</v>
      </c>
      <c r="C1254" s="38" t="s">
        <v>113</v>
      </c>
      <c r="D1254" s="38" t="s">
        <v>99</v>
      </c>
      <c r="E1254" s="39" t="str">
        <f aca="false">IF(D1254="","",IFERROR(INDEX(Articles!$B$5:$B$304,MATCH(D1254,Articles!$A$5:$A$304,0)),"Référence inconnue"))</f>
        <v>Fil MIG Ø1 mm (bobine 15 kg)</v>
      </c>
      <c r="F1254" s="38" t="s">
        <v>93</v>
      </c>
      <c r="G1254" s="38" t="s">
        <v>1333</v>
      </c>
      <c r="H1254" s="38" t="n">
        <v>2</v>
      </c>
      <c r="I1254" s="40" t="n">
        <f aca="false">IF(C1254="","",IFERROR(INDEX(Listes!$B$3:$B$20,MATCH(C1254,Listes!$A$3:$A$20,0)),""))</f>
        <v>-1</v>
      </c>
      <c r="J1254" s="40" t="n">
        <f aca="false">IF(OR(H1254="",I1254=""),0,H1254*I1254)</f>
        <v>-2</v>
      </c>
      <c r="K1254" s="38" t="s">
        <v>93</v>
      </c>
      <c r="L1254" s="38" t="s">
        <v>114</v>
      </c>
      <c r="M1254" s="41" t="str">
        <f aca="false">IF(D1254="","",IF(E1254="Référence inconnue","Référence inconnue",IF(I1254="","Type inconnu",IF(AND(IFERROR(INDEX(Articles!$I$5:$I$304,MATCH(D1254,Articles!$A$5:$A$304,0)),"Aucun")&lt;&gt;"Aucun",G1254=""),"Lot manquant",IF(COUNTIF($N$2:$N$5000,N1254)&gt;1,"Doublon ?","")))))</f>
        <v/>
      </c>
      <c r="N1254" s="6" t="str">
        <f aca="false">IF(D1254="","",B1254&amp;"/"&amp;C1254&amp;"/"&amp;D1254&amp;"/"&amp;G1254&amp;"/"&amp;H1254&amp;"/"&amp;TEXT(A1254,"0"))</f>
        <v>BS-2609-1961/Sortie/FIL10/FIL-2609-11/2/46275</v>
      </c>
    </row>
    <row r="1255" customFormat="false" ht="15" hidden="false" customHeight="false" outlineLevel="0" collapsed="false">
      <c r="A1255" s="37" t="n">
        <v>46276</v>
      </c>
      <c r="B1255" s="38" t="s">
        <v>1375</v>
      </c>
      <c r="C1255" s="38" t="s">
        <v>107</v>
      </c>
      <c r="D1255" s="38" t="s">
        <v>92</v>
      </c>
      <c r="E1255" s="39" t="str">
        <f aca="false">IF(D1255="","",IFERROR(INDEX(Articles!$B$5:$B$304,MATCH(D1255,Articles!$A$5:$A$304,0)),"Référence inconnue"))</f>
        <v>Disque à tronçonner Ø125 mm</v>
      </c>
      <c r="F1255" s="38" t="s">
        <v>93</v>
      </c>
      <c r="G1255" s="38"/>
      <c r="H1255" s="38" t="n">
        <v>20</v>
      </c>
      <c r="I1255" s="40" t="n">
        <f aca="false">IF(C1255="","",IFERROR(INDEX(Listes!$B$3:$B$20,MATCH(C1255,Listes!$A$3:$A$20,0)),""))</f>
        <v>-1</v>
      </c>
      <c r="J1255" s="40" t="n">
        <f aca="false">IF(OR(H1255="",I1255=""),0,H1255*I1255)</f>
        <v>-20</v>
      </c>
      <c r="K1255" s="38" t="s">
        <v>93</v>
      </c>
      <c r="L1255" s="38" t="s">
        <v>108</v>
      </c>
      <c r="M1255" s="41" t="str">
        <f aca="false">IF(D1255="","",IF(E1255="Référence inconnue","Référence inconnue",IF(I1255="","Type inconnu",IF(AND(IFERROR(INDEX(Articles!$I$5:$I$304,MATCH(D1255,Articles!$A$5:$A$304,0)),"Aucun")&lt;&gt;"Aucun",G1255=""),"Lot manquant",IF(COUNTIF($N$2:$N$5000,N1255)&gt;1,"Doublon ?","")))))</f>
        <v/>
      </c>
      <c r="N1255" s="6" t="str">
        <f aca="false">IF(D1255="","",B1255&amp;"/"&amp;C1255&amp;"/"&amp;D1255&amp;"/"&amp;G1255&amp;"/"&amp;H1255&amp;"/"&amp;TEXT(A1255,"0"))</f>
        <v>TR-2609-091/Transfert sortant/DT125//20/46276</v>
      </c>
    </row>
    <row r="1256" customFormat="false" ht="15" hidden="false" customHeight="false" outlineLevel="0" collapsed="false">
      <c r="A1256" s="37" t="n">
        <v>46276</v>
      </c>
      <c r="B1256" s="38" t="s">
        <v>1375</v>
      </c>
      <c r="C1256" s="38" t="s">
        <v>110</v>
      </c>
      <c r="D1256" s="38" t="s">
        <v>92</v>
      </c>
      <c r="E1256" s="39" t="str">
        <f aca="false">IF(D1256="","",IFERROR(INDEX(Articles!$B$5:$B$304,MATCH(D1256,Articles!$A$5:$A$304,0)),"Référence inconnue"))</f>
        <v>Disque à tronçonner Ø125 mm</v>
      </c>
      <c r="F1256" s="38" t="s">
        <v>111</v>
      </c>
      <c r="G1256" s="38"/>
      <c r="H1256" s="38" t="n">
        <v>20</v>
      </c>
      <c r="I1256" s="40" t="n">
        <f aca="false">IF(C1256="","",IFERROR(INDEX(Listes!$B$3:$B$20,MATCH(C1256,Listes!$A$3:$A$20,0)),""))</f>
        <v>1</v>
      </c>
      <c r="J1256" s="40" t="n">
        <f aca="false">IF(OR(H1256="",I1256=""),0,H1256*I1256)</f>
        <v>20</v>
      </c>
      <c r="K1256" s="38" t="s">
        <v>93</v>
      </c>
      <c r="L1256" s="38" t="s">
        <v>108</v>
      </c>
      <c r="M1256" s="41" t="str">
        <f aca="false">IF(D1256="","",IF(E1256="Référence inconnue","Référence inconnue",IF(I1256="","Type inconnu",IF(AND(IFERROR(INDEX(Articles!$I$5:$I$304,MATCH(D1256,Articles!$A$5:$A$304,0)),"Aucun")&lt;&gt;"Aucun",G1256=""),"Lot manquant",IF(COUNTIF($N$2:$N$5000,N1256)&gt;1,"Doublon ?","")))))</f>
        <v/>
      </c>
      <c r="N1256" s="6" t="str">
        <f aca="false">IF(D1256="","",B1256&amp;"/"&amp;C1256&amp;"/"&amp;D1256&amp;"/"&amp;G1256&amp;"/"&amp;H1256&amp;"/"&amp;TEXT(A1256,"0"))</f>
        <v>TR-2609-091/Transfert entrant/DT125//20/46276</v>
      </c>
    </row>
    <row r="1257" customFormat="false" ht="15" hidden="false" customHeight="false" outlineLevel="0" collapsed="false">
      <c r="A1257" s="37" t="n">
        <v>46276</v>
      </c>
      <c r="B1257" s="38" t="s">
        <v>1376</v>
      </c>
      <c r="C1257" s="38" t="s">
        <v>113</v>
      </c>
      <c r="D1257" s="38" t="s">
        <v>92</v>
      </c>
      <c r="E1257" s="39" t="str">
        <f aca="false">IF(D1257="","",IFERROR(INDEX(Articles!$B$5:$B$304,MATCH(D1257,Articles!$A$5:$A$304,0)),"Référence inconnue"))</f>
        <v>Disque à tronçonner Ø125 mm</v>
      </c>
      <c r="F1257" s="38" t="s">
        <v>111</v>
      </c>
      <c r="G1257" s="38"/>
      <c r="H1257" s="38" t="n">
        <v>6</v>
      </c>
      <c r="I1257" s="40" t="n">
        <f aca="false">IF(C1257="","",IFERROR(INDEX(Listes!$B$3:$B$20,MATCH(C1257,Listes!$A$3:$A$20,0)),""))</f>
        <v>-1</v>
      </c>
      <c r="J1257" s="40" t="n">
        <f aca="false">IF(OR(H1257="",I1257=""),0,H1257*I1257)</f>
        <v>-6</v>
      </c>
      <c r="K1257" s="38" t="s">
        <v>111</v>
      </c>
      <c r="L1257" s="38" t="s">
        <v>114</v>
      </c>
      <c r="M1257" s="41" t="str">
        <f aca="false">IF(D1257="","",IF(E1257="Référence inconnue","Référence inconnue",IF(I1257="","Type inconnu",IF(AND(IFERROR(INDEX(Articles!$I$5:$I$304,MATCH(D1257,Articles!$A$5:$A$304,0)),"Aucun")&lt;&gt;"Aucun",G1257=""),"Lot manquant",IF(COUNTIF($N$2:$N$5000,N1257)&gt;1,"Doublon ?","")))))</f>
        <v/>
      </c>
      <c r="N1257" s="6" t="str">
        <f aca="false">IF(D1257="","",B1257&amp;"/"&amp;C1257&amp;"/"&amp;D1257&amp;"/"&amp;G1257&amp;"/"&amp;H1257&amp;"/"&amp;TEXT(A1257,"0"))</f>
        <v>BS-2609-1962/Sortie/DT125//6/46276</v>
      </c>
    </row>
    <row r="1258" customFormat="false" ht="15" hidden="false" customHeight="false" outlineLevel="0" collapsed="false">
      <c r="A1258" s="37" t="n">
        <v>46276</v>
      </c>
      <c r="B1258" s="38" t="s">
        <v>1377</v>
      </c>
      <c r="C1258" s="38" t="s">
        <v>113</v>
      </c>
      <c r="D1258" s="38" t="s">
        <v>95</v>
      </c>
      <c r="E1258" s="39" t="str">
        <f aca="false">IF(D1258="","",IFERROR(INDEX(Articles!$B$5:$B$304,MATCH(D1258,Articles!$A$5:$A$304,0)),"Référence inconnue"))</f>
        <v>Gants de manutention taille 9</v>
      </c>
      <c r="F1258" s="38" t="s">
        <v>93</v>
      </c>
      <c r="G1258" s="38"/>
      <c r="H1258" s="38" t="n">
        <v>6</v>
      </c>
      <c r="I1258" s="40" t="n">
        <f aca="false">IF(C1258="","",IFERROR(INDEX(Listes!$B$3:$B$20,MATCH(C1258,Listes!$A$3:$A$20,0)),""))</f>
        <v>-1</v>
      </c>
      <c r="J1258" s="40" t="n">
        <f aca="false">IF(OR(H1258="",I1258=""),0,H1258*I1258)</f>
        <v>-6</v>
      </c>
      <c r="K1258" s="38" t="s">
        <v>93</v>
      </c>
      <c r="L1258" s="38" t="s">
        <v>114</v>
      </c>
      <c r="M1258" s="41" t="str">
        <f aca="false">IF(D1258="","",IF(E1258="Référence inconnue","Référence inconnue",IF(I1258="","Type inconnu",IF(AND(IFERROR(INDEX(Articles!$I$5:$I$304,MATCH(D1258,Articles!$A$5:$A$304,0)),"Aucun")&lt;&gt;"Aucun",G1258=""),"Lot manquant",IF(COUNTIF($N$2:$N$5000,N1258)&gt;1,"Doublon ?","")))))</f>
        <v/>
      </c>
      <c r="N1258" s="6" t="str">
        <f aca="false">IF(D1258="","",B1258&amp;"/"&amp;C1258&amp;"/"&amp;D1258&amp;"/"&amp;G1258&amp;"/"&amp;H1258&amp;"/"&amp;TEXT(A1258,"0"))</f>
        <v>BS-2609-1963/Sortie/GA09//6/46276</v>
      </c>
    </row>
    <row r="1259" customFormat="false" ht="15" hidden="false" customHeight="false" outlineLevel="0" collapsed="false">
      <c r="A1259" s="37" t="n">
        <v>46276</v>
      </c>
      <c r="B1259" s="38" t="s">
        <v>1378</v>
      </c>
      <c r="C1259" s="38" t="s">
        <v>113</v>
      </c>
      <c r="D1259" s="38" t="s">
        <v>96</v>
      </c>
      <c r="E1259" s="39" t="str">
        <f aca="false">IF(D1259="","",IFERROR(INDEX(Articles!$B$5:$B$304,MATCH(D1259,Articles!$A$5:$A$304,0)),"Référence inconnue"))</f>
        <v>Film étirable 500 mm</v>
      </c>
      <c r="F1259" s="38" t="s">
        <v>93</v>
      </c>
      <c r="G1259" s="38"/>
      <c r="H1259" s="38" t="n">
        <v>4</v>
      </c>
      <c r="I1259" s="40" t="n">
        <f aca="false">IF(C1259="","",IFERROR(INDEX(Listes!$B$3:$B$20,MATCH(C1259,Listes!$A$3:$A$20,0)),""))</f>
        <v>-1</v>
      </c>
      <c r="J1259" s="40" t="n">
        <f aca="false">IF(OR(H1259="",I1259=""),0,H1259*I1259)</f>
        <v>-4</v>
      </c>
      <c r="K1259" s="38" t="s">
        <v>93</v>
      </c>
      <c r="L1259" s="38" t="s">
        <v>121</v>
      </c>
      <c r="M1259" s="41" t="str">
        <f aca="false">IF(D1259="","",IF(E1259="Référence inconnue","Référence inconnue",IF(I1259="","Type inconnu",IF(AND(IFERROR(INDEX(Articles!$I$5:$I$304,MATCH(D1259,Articles!$A$5:$A$304,0)),"Aucun")&lt;&gt;"Aucun",G1259=""),"Lot manquant",IF(COUNTIF($N$2:$N$5000,N1259)&gt;1,"Doublon ?","")))))</f>
        <v/>
      </c>
      <c r="N1259" s="6" t="str">
        <f aca="false">IF(D1259="","",B1259&amp;"/"&amp;C1259&amp;"/"&amp;D1259&amp;"/"&amp;G1259&amp;"/"&amp;H1259&amp;"/"&amp;TEXT(A1259,"0"))</f>
        <v>BS-2609-1964/Sortie/FS500//4/46276</v>
      </c>
    </row>
    <row r="1260" customFormat="false" ht="15" hidden="false" customHeight="false" outlineLevel="0" collapsed="false">
      <c r="A1260" s="37" t="n">
        <v>46276</v>
      </c>
      <c r="B1260" s="38" t="s">
        <v>1379</v>
      </c>
      <c r="C1260" s="38" t="s">
        <v>113</v>
      </c>
      <c r="D1260" s="38" t="s">
        <v>97</v>
      </c>
      <c r="E1260" s="39" t="str">
        <f aca="false">IF(D1260="","",IFERROR(INDEX(Articles!$B$5:$B$304,MATCH(D1260,Articles!$A$5:$A$304,0)),"Référence inconnue"))</f>
        <v>Vis H M8x30 (boîte de 100)</v>
      </c>
      <c r="F1260" s="38" t="s">
        <v>93</v>
      </c>
      <c r="G1260" s="38"/>
      <c r="H1260" s="38" t="n">
        <v>2</v>
      </c>
      <c r="I1260" s="40" t="n">
        <f aca="false">IF(C1260="","",IFERROR(INDEX(Listes!$B$3:$B$20,MATCH(C1260,Listes!$A$3:$A$20,0)),""))</f>
        <v>-1</v>
      </c>
      <c r="J1260" s="40" t="n">
        <f aca="false">IF(OR(H1260="",I1260=""),0,H1260*I1260)</f>
        <v>-2</v>
      </c>
      <c r="K1260" s="38" t="s">
        <v>93</v>
      </c>
      <c r="L1260" s="38" t="s">
        <v>114</v>
      </c>
      <c r="M1260" s="41" t="str">
        <f aca="false">IF(D1260="","",IF(E1260="Référence inconnue","Référence inconnue",IF(I1260="","Type inconnu",IF(AND(IFERROR(INDEX(Articles!$I$5:$I$304,MATCH(D1260,Articles!$A$5:$A$304,0)),"Aucun")&lt;&gt;"Aucun",G1260=""),"Lot manquant",IF(COUNTIF($N$2:$N$5000,N1260)&gt;1,"Doublon ?","")))))</f>
        <v/>
      </c>
      <c r="N1260" s="6" t="str">
        <f aca="false">IF(D1260="","",B1260&amp;"/"&amp;C1260&amp;"/"&amp;D1260&amp;"/"&amp;G1260&amp;"/"&amp;H1260&amp;"/"&amp;TEXT(A1260,"0"))</f>
        <v>BS-2609-1965/Sortie/BO830//2/46276</v>
      </c>
    </row>
    <row r="1261" customFormat="false" ht="15" hidden="false" customHeight="false" outlineLevel="0" collapsed="false">
      <c r="A1261" s="37" t="n">
        <v>46276</v>
      </c>
      <c r="B1261" s="38" t="s">
        <v>1380</v>
      </c>
      <c r="C1261" s="38" t="s">
        <v>113</v>
      </c>
      <c r="D1261" s="38" t="s">
        <v>98</v>
      </c>
      <c r="E1261" s="39" t="str">
        <f aca="false">IF(D1261="","",IFERROR(INDEX(Articles!$B$5:$B$304,MATCH(D1261,Articles!$A$5:$A$304,0)),"Référence inconnue"))</f>
        <v>Roulement 6204-2RS</v>
      </c>
      <c r="F1261" s="38" t="s">
        <v>93</v>
      </c>
      <c r="G1261" s="38"/>
      <c r="H1261" s="38" t="n">
        <v>4</v>
      </c>
      <c r="I1261" s="40" t="n">
        <f aca="false">IF(C1261="","",IFERROR(INDEX(Listes!$B$3:$B$20,MATCH(C1261,Listes!$A$3:$A$20,0)),""))</f>
        <v>-1</v>
      </c>
      <c r="J1261" s="40" t="n">
        <f aca="false">IF(OR(H1261="",I1261=""),0,H1261*I1261)</f>
        <v>-4</v>
      </c>
      <c r="K1261" s="38" t="s">
        <v>93</v>
      </c>
      <c r="L1261" s="38" t="s">
        <v>124</v>
      </c>
      <c r="M1261" s="41" t="str">
        <f aca="false">IF(D1261="","",IF(E1261="Référence inconnue","Référence inconnue",IF(I1261="","Type inconnu",IF(AND(IFERROR(INDEX(Articles!$I$5:$I$304,MATCH(D1261,Articles!$A$5:$A$304,0)),"Aucun")&lt;&gt;"Aucun",G1261=""),"Lot manquant",IF(COUNTIF($N$2:$N$5000,N1261)&gt;1,"Doublon ?","")))))</f>
        <v/>
      </c>
      <c r="N1261" s="6" t="str">
        <f aca="false">IF(D1261="","",B1261&amp;"/"&amp;C1261&amp;"/"&amp;D1261&amp;"/"&amp;G1261&amp;"/"&amp;H1261&amp;"/"&amp;TEXT(A1261,"0"))</f>
        <v>BS-2609-1966/Sortie/RL6204//4/46276</v>
      </c>
    </row>
    <row r="1262" customFormat="false" ht="15" hidden="false" customHeight="false" outlineLevel="0" collapsed="false">
      <c r="A1262" s="37" t="n">
        <v>46276</v>
      </c>
      <c r="B1262" s="38" t="s">
        <v>1381</v>
      </c>
      <c r="C1262" s="38" t="s">
        <v>113</v>
      </c>
      <c r="D1262" s="38" t="s">
        <v>99</v>
      </c>
      <c r="E1262" s="39" t="str">
        <f aca="false">IF(D1262="","",IFERROR(INDEX(Articles!$B$5:$B$304,MATCH(D1262,Articles!$A$5:$A$304,0)),"Référence inconnue"))</f>
        <v>Fil MIG Ø1 mm (bobine 15 kg)</v>
      </c>
      <c r="F1262" s="38" t="s">
        <v>93</v>
      </c>
      <c r="G1262" s="38" t="s">
        <v>1333</v>
      </c>
      <c r="H1262" s="38" t="n">
        <v>2</v>
      </c>
      <c r="I1262" s="40" t="n">
        <f aca="false">IF(C1262="","",IFERROR(INDEX(Listes!$B$3:$B$20,MATCH(C1262,Listes!$A$3:$A$20,0)),""))</f>
        <v>-1</v>
      </c>
      <c r="J1262" s="40" t="n">
        <f aca="false">IF(OR(H1262="",I1262=""),0,H1262*I1262)</f>
        <v>-2</v>
      </c>
      <c r="K1262" s="38" t="s">
        <v>93</v>
      </c>
      <c r="L1262" s="38" t="s">
        <v>114</v>
      </c>
      <c r="M1262" s="41" t="str">
        <f aca="false">IF(D1262="","",IF(E1262="Référence inconnue","Référence inconnue",IF(I1262="","Type inconnu",IF(AND(IFERROR(INDEX(Articles!$I$5:$I$304,MATCH(D1262,Articles!$A$5:$A$304,0)),"Aucun")&lt;&gt;"Aucun",G1262=""),"Lot manquant",IF(COUNTIF($N$2:$N$5000,N1262)&gt;1,"Doublon ?","")))))</f>
        <v/>
      </c>
      <c r="N1262" s="6" t="str">
        <f aca="false">IF(D1262="","",B1262&amp;"/"&amp;C1262&amp;"/"&amp;D1262&amp;"/"&amp;G1262&amp;"/"&amp;H1262&amp;"/"&amp;TEXT(A1262,"0"))</f>
        <v>BS-2609-1967/Sortie/FIL10/FIL-2609-11/2/46276</v>
      </c>
    </row>
    <row r="1263" customFormat="false" ht="15" hidden="false" customHeight="false" outlineLevel="0" collapsed="false">
      <c r="A1263" s="37" t="n">
        <v>46276</v>
      </c>
      <c r="B1263" s="38" t="s">
        <v>1381</v>
      </c>
      <c r="C1263" s="38" t="s">
        <v>113</v>
      </c>
      <c r="D1263" s="38" t="s">
        <v>99</v>
      </c>
      <c r="E1263" s="39" t="str">
        <f aca="false">IF(D1263="","",IFERROR(INDEX(Articles!$B$5:$B$304,MATCH(D1263,Articles!$A$5:$A$304,0)),"Référence inconnue"))</f>
        <v>Fil MIG Ø1 mm (bobine 15 kg)</v>
      </c>
      <c r="F1263" s="38" t="s">
        <v>93</v>
      </c>
      <c r="G1263" s="38" t="s">
        <v>1350</v>
      </c>
      <c r="H1263" s="38" t="n">
        <v>1</v>
      </c>
      <c r="I1263" s="40" t="n">
        <f aca="false">IF(C1263="","",IFERROR(INDEX(Listes!$B$3:$B$20,MATCH(C1263,Listes!$A$3:$A$20,0)),""))</f>
        <v>-1</v>
      </c>
      <c r="J1263" s="40" t="n">
        <f aca="false">IF(OR(H1263="",I1263=""),0,H1263*I1263)</f>
        <v>-1</v>
      </c>
      <c r="K1263" s="38" t="s">
        <v>93</v>
      </c>
      <c r="L1263" s="38" t="s">
        <v>114</v>
      </c>
      <c r="M1263" s="41" t="str">
        <f aca="false">IF(D1263="","",IF(E1263="Référence inconnue","Référence inconnue",IF(I1263="","Type inconnu",IF(AND(IFERROR(INDEX(Articles!$I$5:$I$304,MATCH(D1263,Articles!$A$5:$A$304,0)),"Aucun")&lt;&gt;"Aucun",G1263=""),"Lot manquant",IF(COUNTIF($N$2:$N$5000,N1263)&gt;1,"Doublon ?","")))))</f>
        <v/>
      </c>
      <c r="N1263" s="6" t="str">
        <f aca="false">IF(D1263="","",B1263&amp;"/"&amp;C1263&amp;"/"&amp;D1263&amp;"/"&amp;G1263&amp;"/"&amp;H1263&amp;"/"&amp;TEXT(A1263,"0"))</f>
        <v>BS-2609-1967/Sortie/FIL10/FIL-2609-12/1/46276</v>
      </c>
    </row>
    <row r="1264" customFormat="false" ht="15" hidden="false" customHeight="false" outlineLevel="0" collapsed="false">
      <c r="A1264" s="37" t="n">
        <v>46279</v>
      </c>
      <c r="B1264" s="38" t="s">
        <v>1382</v>
      </c>
      <c r="C1264" s="38" t="s">
        <v>140</v>
      </c>
      <c r="D1264" s="38" t="s">
        <v>102</v>
      </c>
      <c r="E1264" s="39" t="str">
        <f aca="false">IF(D1264="","",IFERROR(INDEX(Articles!$B$5:$B$304,MATCH(D1264,Articles!$A$5:$A$304,0)),"Référence inconnue"))</f>
        <v>Huile hydraulique HVLP 46 (bidon 20 L)</v>
      </c>
      <c r="F1264" s="38" t="s">
        <v>93</v>
      </c>
      <c r="G1264" s="38" t="s">
        <v>1383</v>
      </c>
      <c r="H1264" s="38" t="n">
        <v>3</v>
      </c>
      <c r="I1264" s="40" t="n">
        <f aca="false">IF(C1264="","",IFERROR(INDEX(Listes!$B$3:$B$20,MATCH(C1264,Listes!$A$3:$A$20,0)),""))</f>
        <v>1</v>
      </c>
      <c r="J1264" s="40" t="n">
        <f aca="false">IF(OR(H1264="",I1264=""),0,H1264*I1264)</f>
        <v>3</v>
      </c>
      <c r="K1264" s="38" t="s">
        <v>93</v>
      </c>
      <c r="L1264" s="38" t="s">
        <v>1384</v>
      </c>
      <c r="M1264" s="41" t="str">
        <f aca="false">IF(D1264="","",IF(E1264="Référence inconnue","Référence inconnue",IF(I1264="","Type inconnu",IF(AND(IFERROR(INDEX(Articles!$I$5:$I$304,MATCH(D1264,Articles!$A$5:$A$304,0)),"Aucun")&lt;&gt;"Aucun",G1264=""),"Lot manquant",IF(COUNTIF($N$2:$N$5000,N1264)&gt;1,"Doublon ?","")))))</f>
        <v/>
      </c>
      <c r="N1264" s="6" t="str">
        <f aca="false">IF(D1264="","",B1264&amp;"/"&amp;C1264&amp;"/"&amp;D1264&amp;"/"&amp;G1264&amp;"/"&amp;H1264&amp;"/"&amp;TEXT(A1264,"0"))</f>
        <v>BR-2609-089/Réception/HV46/HV-2609-16/3/46279</v>
      </c>
    </row>
    <row r="1265" customFormat="false" ht="15" hidden="false" customHeight="false" outlineLevel="0" collapsed="false">
      <c r="A1265" s="37" t="n">
        <v>46279</v>
      </c>
      <c r="B1265" s="38" t="s">
        <v>1385</v>
      </c>
      <c r="C1265" s="38" t="s">
        <v>113</v>
      </c>
      <c r="D1265" s="38" t="s">
        <v>92</v>
      </c>
      <c r="E1265" s="39" t="str">
        <f aca="false">IF(D1265="","",IFERROR(INDEX(Articles!$B$5:$B$304,MATCH(D1265,Articles!$A$5:$A$304,0)),"Référence inconnue"))</f>
        <v>Disque à tronçonner Ø125 mm</v>
      </c>
      <c r="F1265" s="38" t="s">
        <v>111</v>
      </c>
      <c r="G1265" s="38"/>
      <c r="H1265" s="38" t="n">
        <v>2</v>
      </c>
      <c r="I1265" s="40" t="n">
        <f aca="false">IF(C1265="","",IFERROR(INDEX(Listes!$B$3:$B$20,MATCH(C1265,Listes!$A$3:$A$20,0)),""))</f>
        <v>-1</v>
      </c>
      <c r="J1265" s="40" t="n">
        <f aca="false">IF(OR(H1265="",I1265=""),0,H1265*I1265)</f>
        <v>-2</v>
      </c>
      <c r="K1265" s="38" t="s">
        <v>111</v>
      </c>
      <c r="L1265" s="38" t="s">
        <v>114</v>
      </c>
      <c r="M1265" s="41" t="str">
        <f aca="false">IF(D1265="","",IF(E1265="Référence inconnue","Référence inconnue",IF(I1265="","Type inconnu",IF(AND(IFERROR(INDEX(Articles!$I$5:$I$304,MATCH(D1265,Articles!$A$5:$A$304,0)),"Aucun")&lt;&gt;"Aucun",G1265=""),"Lot manquant",IF(COUNTIF($N$2:$N$5000,N1265)&gt;1,"Doublon ?","")))))</f>
        <v/>
      </c>
      <c r="N1265" s="6" t="str">
        <f aca="false">IF(D1265="","",B1265&amp;"/"&amp;C1265&amp;"/"&amp;D1265&amp;"/"&amp;G1265&amp;"/"&amp;H1265&amp;"/"&amp;TEXT(A1265,"0"))</f>
        <v>BS-2609-1968/Sortie/DT125//2/46279</v>
      </c>
    </row>
    <row r="1266" customFormat="false" ht="15" hidden="false" customHeight="false" outlineLevel="0" collapsed="false">
      <c r="A1266" s="37" t="n">
        <v>46279</v>
      </c>
      <c r="B1266" s="38" t="s">
        <v>1386</v>
      </c>
      <c r="C1266" s="38" t="s">
        <v>113</v>
      </c>
      <c r="D1266" s="38" t="s">
        <v>95</v>
      </c>
      <c r="E1266" s="39" t="str">
        <f aca="false">IF(D1266="","",IFERROR(INDEX(Articles!$B$5:$B$304,MATCH(D1266,Articles!$A$5:$A$304,0)),"Référence inconnue"))</f>
        <v>Gants de manutention taille 9</v>
      </c>
      <c r="F1266" s="38" t="s">
        <v>93</v>
      </c>
      <c r="G1266" s="38"/>
      <c r="H1266" s="38" t="n">
        <v>1</v>
      </c>
      <c r="I1266" s="40" t="n">
        <f aca="false">IF(C1266="","",IFERROR(INDEX(Listes!$B$3:$B$20,MATCH(C1266,Listes!$A$3:$A$20,0)),""))</f>
        <v>-1</v>
      </c>
      <c r="J1266" s="40" t="n">
        <f aca="false">IF(OR(H1266="",I1266=""),0,H1266*I1266)</f>
        <v>-1</v>
      </c>
      <c r="K1266" s="38" t="s">
        <v>93</v>
      </c>
      <c r="L1266" s="38" t="s">
        <v>124</v>
      </c>
      <c r="M1266" s="41" t="str">
        <f aca="false">IF(D1266="","",IF(E1266="Référence inconnue","Référence inconnue",IF(I1266="","Type inconnu",IF(AND(IFERROR(INDEX(Articles!$I$5:$I$304,MATCH(D1266,Articles!$A$5:$A$304,0)),"Aucun")&lt;&gt;"Aucun",G1266=""),"Lot manquant",IF(COUNTIF($N$2:$N$5000,N1266)&gt;1,"Doublon ?","")))))</f>
        <v/>
      </c>
      <c r="N1266" s="6" t="str">
        <f aca="false">IF(D1266="","",B1266&amp;"/"&amp;C1266&amp;"/"&amp;D1266&amp;"/"&amp;G1266&amp;"/"&amp;H1266&amp;"/"&amp;TEXT(A1266,"0"))</f>
        <v>BS-2609-1969/Sortie/GA09//1/46279</v>
      </c>
    </row>
    <row r="1267" customFormat="false" ht="15" hidden="false" customHeight="false" outlineLevel="0" collapsed="false">
      <c r="A1267" s="37" t="n">
        <v>46279</v>
      </c>
      <c r="B1267" s="38" t="s">
        <v>1387</v>
      </c>
      <c r="C1267" s="38" t="s">
        <v>113</v>
      </c>
      <c r="D1267" s="38" t="s">
        <v>96</v>
      </c>
      <c r="E1267" s="39" t="str">
        <f aca="false">IF(D1267="","",IFERROR(INDEX(Articles!$B$5:$B$304,MATCH(D1267,Articles!$A$5:$A$304,0)),"Référence inconnue"))</f>
        <v>Film étirable 500 mm</v>
      </c>
      <c r="F1267" s="38" t="s">
        <v>93</v>
      </c>
      <c r="G1267" s="38"/>
      <c r="H1267" s="38" t="n">
        <v>5</v>
      </c>
      <c r="I1267" s="40" t="n">
        <f aca="false">IF(C1267="","",IFERROR(INDEX(Listes!$B$3:$B$20,MATCH(C1267,Listes!$A$3:$A$20,0)),""))</f>
        <v>-1</v>
      </c>
      <c r="J1267" s="40" t="n">
        <f aca="false">IF(OR(H1267="",I1267=""),0,H1267*I1267)</f>
        <v>-5</v>
      </c>
      <c r="K1267" s="38" t="s">
        <v>93</v>
      </c>
      <c r="L1267" s="38" t="s">
        <v>121</v>
      </c>
      <c r="M1267" s="41" t="str">
        <f aca="false">IF(D1267="","",IF(E1267="Référence inconnue","Référence inconnue",IF(I1267="","Type inconnu",IF(AND(IFERROR(INDEX(Articles!$I$5:$I$304,MATCH(D1267,Articles!$A$5:$A$304,0)),"Aucun")&lt;&gt;"Aucun",G1267=""),"Lot manquant",IF(COUNTIF($N$2:$N$5000,N1267)&gt;1,"Doublon ?","")))))</f>
        <v/>
      </c>
      <c r="N1267" s="6" t="str">
        <f aca="false">IF(D1267="","",B1267&amp;"/"&amp;C1267&amp;"/"&amp;D1267&amp;"/"&amp;G1267&amp;"/"&amp;H1267&amp;"/"&amp;TEXT(A1267,"0"))</f>
        <v>BS-2609-1970/Sortie/FS500//5/46279</v>
      </c>
    </row>
    <row r="1268" customFormat="false" ht="15" hidden="false" customHeight="false" outlineLevel="0" collapsed="false">
      <c r="A1268" s="37" t="n">
        <v>46279</v>
      </c>
      <c r="B1268" s="38" t="s">
        <v>1388</v>
      </c>
      <c r="C1268" s="38" t="s">
        <v>113</v>
      </c>
      <c r="D1268" s="38" t="s">
        <v>97</v>
      </c>
      <c r="E1268" s="39" t="str">
        <f aca="false">IF(D1268="","",IFERROR(INDEX(Articles!$B$5:$B$304,MATCH(D1268,Articles!$A$5:$A$304,0)),"Référence inconnue"))</f>
        <v>Vis H M8x30 (boîte de 100)</v>
      </c>
      <c r="F1268" s="38" t="s">
        <v>93</v>
      </c>
      <c r="G1268" s="38"/>
      <c r="H1268" s="38" t="n">
        <v>2</v>
      </c>
      <c r="I1268" s="40" t="n">
        <f aca="false">IF(C1268="","",IFERROR(INDEX(Listes!$B$3:$B$20,MATCH(C1268,Listes!$A$3:$A$20,0)),""))</f>
        <v>-1</v>
      </c>
      <c r="J1268" s="40" t="n">
        <f aca="false">IF(OR(H1268="",I1268=""),0,H1268*I1268)</f>
        <v>-2</v>
      </c>
      <c r="K1268" s="38" t="s">
        <v>93</v>
      </c>
      <c r="L1268" s="38" t="s">
        <v>114</v>
      </c>
      <c r="M1268" s="41" t="str">
        <f aca="false">IF(D1268="","",IF(E1268="Référence inconnue","Référence inconnue",IF(I1268="","Type inconnu",IF(AND(IFERROR(INDEX(Articles!$I$5:$I$304,MATCH(D1268,Articles!$A$5:$A$304,0)),"Aucun")&lt;&gt;"Aucun",G1268=""),"Lot manquant",IF(COUNTIF($N$2:$N$5000,N1268)&gt;1,"Doublon ?","")))))</f>
        <v/>
      </c>
      <c r="N1268" s="6" t="str">
        <f aca="false">IF(D1268="","",B1268&amp;"/"&amp;C1268&amp;"/"&amp;D1268&amp;"/"&amp;G1268&amp;"/"&amp;H1268&amp;"/"&amp;TEXT(A1268,"0"))</f>
        <v>BS-2609-1971/Sortie/BO830//2/46279</v>
      </c>
    </row>
    <row r="1269" customFormat="false" ht="15" hidden="false" customHeight="false" outlineLevel="0" collapsed="false">
      <c r="A1269" s="37" t="n">
        <v>46279</v>
      </c>
      <c r="B1269" s="38" t="s">
        <v>1389</v>
      </c>
      <c r="C1269" s="38" t="s">
        <v>113</v>
      </c>
      <c r="D1269" s="38" t="s">
        <v>102</v>
      </c>
      <c r="E1269" s="39" t="str">
        <f aca="false">IF(D1269="","",IFERROR(INDEX(Articles!$B$5:$B$304,MATCH(D1269,Articles!$A$5:$A$304,0)),"Référence inconnue"))</f>
        <v>Huile hydraulique HVLP 46 (bidon 20 L)</v>
      </c>
      <c r="F1269" s="38" t="s">
        <v>93</v>
      </c>
      <c r="G1269" s="38" t="s">
        <v>1064</v>
      </c>
      <c r="H1269" s="38" t="n">
        <v>1</v>
      </c>
      <c r="I1269" s="40" t="n">
        <f aca="false">IF(C1269="","",IFERROR(INDEX(Listes!$B$3:$B$20,MATCH(C1269,Listes!$A$3:$A$20,0)),""))</f>
        <v>-1</v>
      </c>
      <c r="J1269" s="40" t="n">
        <f aca="false">IF(OR(H1269="",I1269=""),0,H1269*I1269)</f>
        <v>-1</v>
      </c>
      <c r="K1269" s="38" t="s">
        <v>93</v>
      </c>
      <c r="L1269" s="38" t="s">
        <v>124</v>
      </c>
      <c r="M1269" s="41" t="str">
        <f aca="false">IF(D1269="","",IF(E1269="Référence inconnue","Référence inconnue",IF(I1269="","Type inconnu",IF(AND(IFERROR(INDEX(Articles!$I$5:$I$304,MATCH(D1269,Articles!$A$5:$A$304,0)),"Aucun")&lt;&gt;"Aucun",G1269=""),"Lot manquant",IF(COUNTIF($N$2:$N$5000,N1269)&gt;1,"Doublon ?","")))))</f>
        <v/>
      </c>
      <c r="N1269" s="6" t="str">
        <f aca="false">IF(D1269="","",B1269&amp;"/"&amp;C1269&amp;"/"&amp;D1269&amp;"/"&amp;G1269&amp;"/"&amp;H1269&amp;"/"&amp;TEXT(A1269,"0"))</f>
        <v>BS-2609-1972/Sortie/HV46/HV-2606-15/1/46279</v>
      </c>
    </row>
    <row r="1270" customFormat="false" ht="15" hidden="false" customHeight="false" outlineLevel="0" collapsed="false">
      <c r="A1270" s="37" t="n">
        <v>46280</v>
      </c>
      <c r="B1270" s="38" t="s">
        <v>1390</v>
      </c>
      <c r="C1270" s="38" t="s">
        <v>140</v>
      </c>
      <c r="D1270" s="38" t="s">
        <v>98</v>
      </c>
      <c r="E1270" s="39" t="str">
        <f aca="false">IF(D1270="","",IFERROR(INDEX(Articles!$B$5:$B$304,MATCH(D1270,Articles!$A$5:$A$304,0)),"Référence inconnue"))</f>
        <v>Roulement 6204-2RS</v>
      </c>
      <c r="F1270" s="38" t="s">
        <v>93</v>
      </c>
      <c r="G1270" s="38"/>
      <c r="H1270" s="38" t="n">
        <v>24</v>
      </c>
      <c r="I1270" s="40" t="n">
        <f aca="false">IF(C1270="","",IFERROR(INDEX(Listes!$B$3:$B$20,MATCH(C1270,Listes!$A$3:$A$20,0)),""))</f>
        <v>1</v>
      </c>
      <c r="J1270" s="40" t="n">
        <f aca="false">IF(OR(H1270="",I1270=""),0,H1270*I1270)</f>
        <v>24</v>
      </c>
      <c r="K1270" s="38" t="s">
        <v>93</v>
      </c>
      <c r="L1270" s="38" t="s">
        <v>1391</v>
      </c>
      <c r="M1270" s="41" t="str">
        <f aca="false">IF(D1270="","",IF(E1270="Référence inconnue","Référence inconnue",IF(I1270="","Type inconnu",IF(AND(IFERROR(INDEX(Articles!$I$5:$I$304,MATCH(D1270,Articles!$A$5:$A$304,0)),"Aucun")&lt;&gt;"Aucun",G1270=""),"Lot manquant",IF(COUNTIF($N$2:$N$5000,N1270)&gt;1,"Doublon ?","")))))</f>
        <v/>
      </c>
      <c r="N1270" s="6" t="str">
        <f aca="false">IF(D1270="","",B1270&amp;"/"&amp;C1270&amp;"/"&amp;D1270&amp;"/"&amp;G1270&amp;"/"&amp;H1270&amp;"/"&amp;TEXT(A1270,"0"))</f>
        <v>BR-2609-090/Réception/RL6204//24/46280</v>
      </c>
    </row>
    <row r="1271" customFormat="false" ht="15" hidden="false" customHeight="false" outlineLevel="0" collapsed="false">
      <c r="A1271" s="37" t="n">
        <v>46280</v>
      </c>
      <c r="B1271" s="38" t="s">
        <v>1392</v>
      </c>
      <c r="C1271" s="38" t="s">
        <v>113</v>
      </c>
      <c r="D1271" s="38" t="s">
        <v>95</v>
      </c>
      <c r="E1271" s="39" t="str">
        <f aca="false">IF(D1271="","",IFERROR(INDEX(Articles!$B$5:$B$304,MATCH(D1271,Articles!$A$5:$A$304,0)),"Référence inconnue"))</f>
        <v>Gants de manutention taille 9</v>
      </c>
      <c r="F1271" s="38" t="s">
        <v>93</v>
      </c>
      <c r="G1271" s="38"/>
      <c r="H1271" s="38" t="n">
        <v>6</v>
      </c>
      <c r="I1271" s="40" t="n">
        <f aca="false">IF(C1271="","",IFERROR(INDEX(Listes!$B$3:$B$20,MATCH(C1271,Listes!$A$3:$A$20,0)),""))</f>
        <v>-1</v>
      </c>
      <c r="J1271" s="40" t="n">
        <f aca="false">IF(OR(H1271="",I1271=""),0,H1271*I1271)</f>
        <v>-6</v>
      </c>
      <c r="K1271" s="38" t="s">
        <v>93</v>
      </c>
      <c r="L1271" s="38" t="s">
        <v>114</v>
      </c>
      <c r="M1271" s="41" t="str">
        <f aca="false">IF(D1271="","",IF(E1271="Référence inconnue","Référence inconnue",IF(I1271="","Type inconnu",IF(AND(IFERROR(INDEX(Articles!$I$5:$I$304,MATCH(D1271,Articles!$A$5:$A$304,0)),"Aucun")&lt;&gt;"Aucun",G1271=""),"Lot manquant",IF(COUNTIF($N$2:$N$5000,N1271)&gt;1,"Doublon ?","")))))</f>
        <v/>
      </c>
      <c r="N1271" s="6" t="str">
        <f aca="false">IF(D1271="","",B1271&amp;"/"&amp;C1271&amp;"/"&amp;D1271&amp;"/"&amp;G1271&amp;"/"&amp;H1271&amp;"/"&amp;TEXT(A1271,"0"))</f>
        <v>BS-2609-1973/Sortie/GA09//6/46280</v>
      </c>
    </row>
    <row r="1272" customFormat="false" ht="15" hidden="false" customHeight="false" outlineLevel="0" collapsed="false">
      <c r="A1272" s="37" t="n">
        <v>46280</v>
      </c>
      <c r="B1272" s="38" t="s">
        <v>1393</v>
      </c>
      <c r="C1272" s="38" t="s">
        <v>113</v>
      </c>
      <c r="D1272" s="38" t="s">
        <v>96</v>
      </c>
      <c r="E1272" s="39" t="str">
        <f aca="false">IF(D1272="","",IFERROR(INDEX(Articles!$B$5:$B$304,MATCH(D1272,Articles!$A$5:$A$304,0)),"Référence inconnue"))</f>
        <v>Film étirable 500 mm</v>
      </c>
      <c r="F1272" s="38" t="s">
        <v>93</v>
      </c>
      <c r="G1272" s="38"/>
      <c r="H1272" s="38" t="n">
        <v>2</v>
      </c>
      <c r="I1272" s="40" t="n">
        <f aca="false">IF(C1272="","",IFERROR(INDEX(Listes!$B$3:$B$20,MATCH(C1272,Listes!$A$3:$A$20,0)),""))</f>
        <v>-1</v>
      </c>
      <c r="J1272" s="40" t="n">
        <f aca="false">IF(OR(H1272="",I1272=""),0,H1272*I1272)</f>
        <v>-2</v>
      </c>
      <c r="K1272" s="38" t="s">
        <v>93</v>
      </c>
      <c r="L1272" s="38" t="s">
        <v>121</v>
      </c>
      <c r="M1272" s="41" t="str">
        <f aca="false">IF(D1272="","",IF(E1272="Référence inconnue","Référence inconnue",IF(I1272="","Type inconnu",IF(AND(IFERROR(INDEX(Articles!$I$5:$I$304,MATCH(D1272,Articles!$A$5:$A$304,0)),"Aucun")&lt;&gt;"Aucun",G1272=""),"Lot manquant",IF(COUNTIF($N$2:$N$5000,N1272)&gt;1,"Doublon ?","")))))</f>
        <v/>
      </c>
      <c r="N1272" s="6" t="str">
        <f aca="false">IF(D1272="","",B1272&amp;"/"&amp;C1272&amp;"/"&amp;D1272&amp;"/"&amp;G1272&amp;"/"&amp;H1272&amp;"/"&amp;TEXT(A1272,"0"))</f>
        <v>BS-2609-1974/Sortie/FS500//2/46280</v>
      </c>
    </row>
    <row r="1273" customFormat="false" ht="15" hidden="false" customHeight="false" outlineLevel="0" collapsed="false">
      <c r="A1273" s="37" t="n">
        <v>46280</v>
      </c>
      <c r="B1273" s="38" t="s">
        <v>1394</v>
      </c>
      <c r="C1273" s="38" t="s">
        <v>113</v>
      </c>
      <c r="D1273" s="38" t="s">
        <v>97</v>
      </c>
      <c r="E1273" s="39" t="str">
        <f aca="false">IF(D1273="","",IFERROR(INDEX(Articles!$B$5:$B$304,MATCH(D1273,Articles!$A$5:$A$304,0)),"Référence inconnue"))</f>
        <v>Vis H M8x30 (boîte de 100)</v>
      </c>
      <c r="F1273" s="38" t="s">
        <v>93</v>
      </c>
      <c r="G1273" s="38"/>
      <c r="H1273" s="38" t="n">
        <v>2</v>
      </c>
      <c r="I1273" s="40" t="n">
        <f aca="false">IF(C1273="","",IFERROR(INDEX(Listes!$B$3:$B$20,MATCH(C1273,Listes!$A$3:$A$20,0)),""))</f>
        <v>-1</v>
      </c>
      <c r="J1273" s="40" t="n">
        <f aca="false">IF(OR(H1273="",I1273=""),0,H1273*I1273)</f>
        <v>-2</v>
      </c>
      <c r="K1273" s="38" t="s">
        <v>93</v>
      </c>
      <c r="L1273" s="38" t="s">
        <v>114</v>
      </c>
      <c r="M1273" s="41" t="str">
        <f aca="false">IF(D1273="","",IF(E1273="Référence inconnue","Référence inconnue",IF(I1273="","Type inconnu",IF(AND(IFERROR(INDEX(Articles!$I$5:$I$304,MATCH(D1273,Articles!$A$5:$A$304,0)),"Aucun")&lt;&gt;"Aucun",G1273=""),"Lot manquant",IF(COUNTIF($N$2:$N$5000,N1273)&gt;1,"Doublon ?","")))))</f>
        <v/>
      </c>
      <c r="N1273" s="6" t="str">
        <f aca="false">IF(D1273="","",B1273&amp;"/"&amp;C1273&amp;"/"&amp;D1273&amp;"/"&amp;G1273&amp;"/"&amp;H1273&amp;"/"&amp;TEXT(A1273,"0"))</f>
        <v>BS-2609-1975/Sortie/BO830//2/46280</v>
      </c>
    </row>
    <row r="1274" customFormat="false" ht="15" hidden="false" customHeight="false" outlineLevel="0" collapsed="false">
      <c r="A1274" s="37" t="n">
        <v>46280</v>
      </c>
      <c r="B1274" s="38" t="s">
        <v>1395</v>
      </c>
      <c r="C1274" s="38" t="s">
        <v>113</v>
      </c>
      <c r="D1274" s="38" t="s">
        <v>99</v>
      </c>
      <c r="E1274" s="39" t="str">
        <f aca="false">IF(D1274="","",IFERROR(INDEX(Articles!$B$5:$B$304,MATCH(D1274,Articles!$A$5:$A$304,0)),"Référence inconnue"))</f>
        <v>Fil MIG Ø1 mm (bobine 15 kg)</v>
      </c>
      <c r="F1274" s="38" t="s">
        <v>93</v>
      </c>
      <c r="G1274" s="38" t="s">
        <v>1350</v>
      </c>
      <c r="H1274" s="38" t="n">
        <v>2</v>
      </c>
      <c r="I1274" s="40" t="n">
        <f aca="false">IF(C1274="","",IFERROR(INDEX(Listes!$B$3:$B$20,MATCH(C1274,Listes!$A$3:$A$20,0)),""))</f>
        <v>-1</v>
      </c>
      <c r="J1274" s="40" t="n">
        <f aca="false">IF(OR(H1274="",I1274=""),0,H1274*I1274)</f>
        <v>-2</v>
      </c>
      <c r="K1274" s="38" t="s">
        <v>93</v>
      </c>
      <c r="L1274" s="38" t="s">
        <v>114</v>
      </c>
      <c r="M1274" s="41" t="str">
        <f aca="false">IF(D1274="","",IF(E1274="Référence inconnue","Référence inconnue",IF(I1274="","Type inconnu",IF(AND(IFERROR(INDEX(Articles!$I$5:$I$304,MATCH(D1274,Articles!$A$5:$A$304,0)),"Aucun")&lt;&gt;"Aucun",G1274=""),"Lot manquant",IF(COUNTIF($N$2:$N$5000,N1274)&gt;1,"Doublon ?","")))))</f>
        <v/>
      </c>
      <c r="N1274" s="6" t="str">
        <f aca="false">IF(D1274="","",B1274&amp;"/"&amp;C1274&amp;"/"&amp;D1274&amp;"/"&amp;G1274&amp;"/"&amp;H1274&amp;"/"&amp;TEXT(A1274,"0"))</f>
        <v>BS-2609-1976/Sortie/FIL10/FIL-2609-12/2/46280</v>
      </c>
    </row>
    <row r="1275" customFormat="false" ht="15" hidden="false" customHeight="false" outlineLevel="0" collapsed="false">
      <c r="A1275" s="37" t="n">
        <v>46281</v>
      </c>
      <c r="B1275" s="38" t="s">
        <v>1396</v>
      </c>
      <c r="C1275" s="38" t="s">
        <v>113</v>
      </c>
      <c r="D1275" s="38" t="s">
        <v>92</v>
      </c>
      <c r="E1275" s="39" t="str">
        <f aca="false">IF(D1275="","",IFERROR(INDEX(Articles!$B$5:$B$304,MATCH(D1275,Articles!$A$5:$A$304,0)),"Référence inconnue"))</f>
        <v>Disque à tronçonner Ø125 mm</v>
      </c>
      <c r="F1275" s="38" t="s">
        <v>111</v>
      </c>
      <c r="G1275" s="38"/>
      <c r="H1275" s="38" t="n">
        <v>6</v>
      </c>
      <c r="I1275" s="40" t="n">
        <f aca="false">IF(C1275="","",IFERROR(INDEX(Listes!$B$3:$B$20,MATCH(C1275,Listes!$A$3:$A$20,0)),""))</f>
        <v>-1</v>
      </c>
      <c r="J1275" s="40" t="n">
        <f aca="false">IF(OR(H1275="",I1275=""),0,H1275*I1275)</f>
        <v>-6</v>
      </c>
      <c r="K1275" s="38" t="s">
        <v>111</v>
      </c>
      <c r="L1275" s="38" t="s">
        <v>114</v>
      </c>
      <c r="M1275" s="41" t="str">
        <f aca="false">IF(D1275="","",IF(E1275="Référence inconnue","Référence inconnue",IF(I1275="","Type inconnu",IF(AND(IFERROR(INDEX(Articles!$I$5:$I$304,MATCH(D1275,Articles!$A$5:$A$304,0)),"Aucun")&lt;&gt;"Aucun",G1275=""),"Lot manquant",IF(COUNTIF($N$2:$N$5000,N1275)&gt;1,"Doublon ?","")))))</f>
        <v/>
      </c>
      <c r="N1275" s="6" t="str">
        <f aca="false">IF(D1275="","",B1275&amp;"/"&amp;C1275&amp;"/"&amp;D1275&amp;"/"&amp;G1275&amp;"/"&amp;H1275&amp;"/"&amp;TEXT(A1275,"0"))</f>
        <v>BS-2609-1977/Sortie/DT125//6/46281</v>
      </c>
    </row>
    <row r="1276" customFormat="false" ht="15" hidden="false" customHeight="false" outlineLevel="0" collapsed="false">
      <c r="A1276" s="37" t="n">
        <v>46281</v>
      </c>
      <c r="B1276" s="38" t="s">
        <v>1397</v>
      </c>
      <c r="C1276" s="38" t="s">
        <v>113</v>
      </c>
      <c r="D1276" s="38" t="s">
        <v>92</v>
      </c>
      <c r="E1276" s="39" t="str">
        <f aca="false">IF(D1276="","",IFERROR(INDEX(Articles!$B$5:$B$304,MATCH(D1276,Articles!$A$5:$A$304,0)),"Référence inconnue"))</f>
        <v>Disque à tronçonner Ø125 mm</v>
      </c>
      <c r="F1276" s="38" t="s">
        <v>111</v>
      </c>
      <c r="G1276" s="38"/>
      <c r="H1276" s="38" t="n">
        <v>2</v>
      </c>
      <c r="I1276" s="40" t="n">
        <f aca="false">IF(C1276="","",IFERROR(INDEX(Listes!$B$3:$B$20,MATCH(C1276,Listes!$A$3:$A$20,0)),""))</f>
        <v>-1</v>
      </c>
      <c r="J1276" s="40" t="n">
        <f aca="false">IF(OR(H1276="",I1276=""),0,H1276*I1276)</f>
        <v>-2</v>
      </c>
      <c r="K1276" s="38" t="s">
        <v>111</v>
      </c>
      <c r="L1276" s="38" t="s">
        <v>114</v>
      </c>
      <c r="M1276" s="41" t="str">
        <f aca="false">IF(D1276="","",IF(E1276="Référence inconnue","Référence inconnue",IF(I1276="","Type inconnu",IF(AND(IFERROR(INDEX(Articles!$I$5:$I$304,MATCH(D1276,Articles!$A$5:$A$304,0)),"Aucun")&lt;&gt;"Aucun",G1276=""),"Lot manquant",IF(COUNTIF($N$2:$N$5000,N1276)&gt;1,"Doublon ?","")))))</f>
        <v/>
      </c>
      <c r="N1276" s="6" t="str">
        <f aca="false">IF(D1276="","",B1276&amp;"/"&amp;C1276&amp;"/"&amp;D1276&amp;"/"&amp;G1276&amp;"/"&amp;H1276&amp;"/"&amp;TEXT(A1276,"0"))</f>
        <v>BS-2609-1978/Sortie/DT125//2/46281</v>
      </c>
    </row>
    <row r="1277" customFormat="false" ht="15" hidden="false" customHeight="false" outlineLevel="0" collapsed="false">
      <c r="A1277" s="37" t="n">
        <v>46281</v>
      </c>
      <c r="B1277" s="38" t="s">
        <v>1398</v>
      </c>
      <c r="C1277" s="38" t="s">
        <v>113</v>
      </c>
      <c r="D1277" s="38" t="s">
        <v>95</v>
      </c>
      <c r="E1277" s="39" t="str">
        <f aca="false">IF(D1277="","",IFERROR(INDEX(Articles!$B$5:$B$304,MATCH(D1277,Articles!$A$5:$A$304,0)),"Référence inconnue"))</f>
        <v>Gants de manutention taille 9</v>
      </c>
      <c r="F1277" s="38" t="s">
        <v>93</v>
      </c>
      <c r="G1277" s="38"/>
      <c r="H1277" s="38" t="n">
        <v>5</v>
      </c>
      <c r="I1277" s="40" t="n">
        <f aca="false">IF(C1277="","",IFERROR(INDEX(Listes!$B$3:$B$20,MATCH(C1277,Listes!$A$3:$A$20,0)),""))</f>
        <v>-1</v>
      </c>
      <c r="J1277" s="40" t="n">
        <f aca="false">IF(OR(H1277="",I1277=""),0,H1277*I1277)</f>
        <v>-5</v>
      </c>
      <c r="K1277" s="38" t="s">
        <v>93</v>
      </c>
      <c r="L1277" s="38" t="s">
        <v>114</v>
      </c>
      <c r="M1277" s="41" t="str">
        <f aca="false">IF(D1277="","",IF(E1277="Référence inconnue","Référence inconnue",IF(I1277="","Type inconnu",IF(AND(IFERROR(INDEX(Articles!$I$5:$I$304,MATCH(D1277,Articles!$A$5:$A$304,0)),"Aucun")&lt;&gt;"Aucun",G1277=""),"Lot manquant",IF(COUNTIF($N$2:$N$5000,N1277)&gt;1,"Doublon ?","")))))</f>
        <v/>
      </c>
      <c r="N1277" s="6" t="str">
        <f aca="false">IF(D1277="","",B1277&amp;"/"&amp;C1277&amp;"/"&amp;D1277&amp;"/"&amp;G1277&amp;"/"&amp;H1277&amp;"/"&amp;TEXT(A1277,"0"))</f>
        <v>BS-2609-1979/Sortie/GA09//5/46281</v>
      </c>
    </row>
    <row r="1278" customFormat="false" ht="15" hidden="false" customHeight="false" outlineLevel="0" collapsed="false">
      <c r="A1278" s="37" t="n">
        <v>46281</v>
      </c>
      <c r="B1278" s="38" t="s">
        <v>1399</v>
      </c>
      <c r="C1278" s="38" t="s">
        <v>113</v>
      </c>
      <c r="D1278" s="38" t="s">
        <v>96</v>
      </c>
      <c r="E1278" s="39" t="str">
        <f aca="false">IF(D1278="","",IFERROR(INDEX(Articles!$B$5:$B$304,MATCH(D1278,Articles!$A$5:$A$304,0)),"Référence inconnue"))</f>
        <v>Film étirable 500 mm</v>
      </c>
      <c r="F1278" s="38" t="s">
        <v>93</v>
      </c>
      <c r="G1278" s="38"/>
      <c r="H1278" s="38" t="n">
        <v>5</v>
      </c>
      <c r="I1278" s="40" t="n">
        <f aca="false">IF(C1278="","",IFERROR(INDEX(Listes!$B$3:$B$20,MATCH(C1278,Listes!$A$3:$A$20,0)),""))</f>
        <v>-1</v>
      </c>
      <c r="J1278" s="40" t="n">
        <f aca="false">IF(OR(H1278="",I1278=""),0,H1278*I1278)</f>
        <v>-5</v>
      </c>
      <c r="K1278" s="38" t="s">
        <v>93</v>
      </c>
      <c r="L1278" s="38" t="s">
        <v>121</v>
      </c>
      <c r="M1278" s="41" t="str">
        <f aca="false">IF(D1278="","",IF(E1278="Référence inconnue","Référence inconnue",IF(I1278="","Type inconnu",IF(AND(IFERROR(INDEX(Articles!$I$5:$I$304,MATCH(D1278,Articles!$A$5:$A$304,0)),"Aucun")&lt;&gt;"Aucun",G1278=""),"Lot manquant",IF(COUNTIF($N$2:$N$5000,N1278)&gt;1,"Doublon ?","")))))</f>
        <v/>
      </c>
      <c r="N1278" s="6" t="str">
        <f aca="false">IF(D1278="","",B1278&amp;"/"&amp;C1278&amp;"/"&amp;D1278&amp;"/"&amp;G1278&amp;"/"&amp;H1278&amp;"/"&amp;TEXT(A1278,"0"))</f>
        <v>BS-2609-1980/Sortie/FS500//5/46281</v>
      </c>
    </row>
    <row r="1279" customFormat="false" ht="15" hidden="false" customHeight="false" outlineLevel="0" collapsed="false">
      <c r="A1279" s="37" t="n">
        <v>46281</v>
      </c>
      <c r="B1279" s="38" t="s">
        <v>1400</v>
      </c>
      <c r="C1279" s="38" t="s">
        <v>113</v>
      </c>
      <c r="D1279" s="38" t="s">
        <v>98</v>
      </c>
      <c r="E1279" s="39" t="str">
        <f aca="false">IF(D1279="","",IFERROR(INDEX(Articles!$B$5:$B$304,MATCH(D1279,Articles!$A$5:$A$304,0)),"Référence inconnue"))</f>
        <v>Roulement 6204-2RS</v>
      </c>
      <c r="F1279" s="38" t="s">
        <v>93</v>
      </c>
      <c r="G1279" s="38"/>
      <c r="H1279" s="38" t="n">
        <v>4</v>
      </c>
      <c r="I1279" s="40" t="n">
        <f aca="false">IF(C1279="","",IFERROR(INDEX(Listes!$B$3:$B$20,MATCH(C1279,Listes!$A$3:$A$20,0)),""))</f>
        <v>-1</v>
      </c>
      <c r="J1279" s="40" t="n">
        <f aca="false">IF(OR(H1279="",I1279=""),0,H1279*I1279)</f>
        <v>-4</v>
      </c>
      <c r="K1279" s="38" t="s">
        <v>93</v>
      </c>
      <c r="L1279" s="38" t="s">
        <v>124</v>
      </c>
      <c r="M1279" s="41" t="str">
        <f aca="false">IF(D1279="","",IF(E1279="Référence inconnue","Référence inconnue",IF(I1279="","Type inconnu",IF(AND(IFERROR(INDEX(Articles!$I$5:$I$304,MATCH(D1279,Articles!$A$5:$A$304,0)),"Aucun")&lt;&gt;"Aucun",G1279=""),"Lot manquant",IF(COUNTIF($N$2:$N$5000,N1279)&gt;1,"Doublon ?","")))))</f>
        <v/>
      </c>
      <c r="N1279" s="6" t="str">
        <f aca="false">IF(D1279="","",B1279&amp;"/"&amp;C1279&amp;"/"&amp;D1279&amp;"/"&amp;G1279&amp;"/"&amp;H1279&amp;"/"&amp;TEXT(A1279,"0"))</f>
        <v>BS-2609-1981/Sortie/RL6204//4/46281</v>
      </c>
    </row>
    <row r="1280" customFormat="false" ht="15" hidden="false" customHeight="false" outlineLevel="0" collapsed="false">
      <c r="A1280" s="37" t="n">
        <v>46282</v>
      </c>
      <c r="B1280" s="38" t="s">
        <v>1401</v>
      </c>
      <c r="C1280" s="38" t="s">
        <v>113</v>
      </c>
      <c r="D1280" s="38" t="s">
        <v>92</v>
      </c>
      <c r="E1280" s="39" t="str">
        <f aca="false">IF(D1280="","",IFERROR(INDEX(Articles!$B$5:$B$304,MATCH(D1280,Articles!$A$5:$A$304,0)),"Référence inconnue"))</f>
        <v>Disque à tronçonner Ø125 mm</v>
      </c>
      <c r="F1280" s="38" t="s">
        <v>111</v>
      </c>
      <c r="G1280" s="38"/>
      <c r="H1280" s="38" t="n">
        <v>8</v>
      </c>
      <c r="I1280" s="40" t="n">
        <f aca="false">IF(C1280="","",IFERROR(INDEX(Listes!$B$3:$B$20,MATCH(C1280,Listes!$A$3:$A$20,0)),""))</f>
        <v>-1</v>
      </c>
      <c r="J1280" s="40" t="n">
        <f aca="false">IF(OR(H1280="",I1280=""),0,H1280*I1280)</f>
        <v>-8</v>
      </c>
      <c r="K1280" s="38" t="s">
        <v>111</v>
      </c>
      <c r="L1280" s="38" t="s">
        <v>114</v>
      </c>
      <c r="M1280" s="41" t="str">
        <f aca="false">IF(D1280="","",IF(E1280="Référence inconnue","Référence inconnue",IF(I1280="","Type inconnu",IF(AND(IFERROR(INDEX(Articles!$I$5:$I$304,MATCH(D1280,Articles!$A$5:$A$304,0)),"Aucun")&lt;&gt;"Aucun",G1280=""),"Lot manquant",IF(COUNTIF($N$2:$N$5000,N1280)&gt;1,"Doublon ?","")))))</f>
        <v/>
      </c>
      <c r="N1280" s="6" t="str">
        <f aca="false">IF(D1280="","",B1280&amp;"/"&amp;C1280&amp;"/"&amp;D1280&amp;"/"&amp;G1280&amp;"/"&amp;H1280&amp;"/"&amp;TEXT(A1280,"0"))</f>
        <v>BS-2609-1982/Sortie/DT125//8/46282</v>
      </c>
    </row>
    <row r="1281" customFormat="false" ht="15" hidden="false" customHeight="false" outlineLevel="0" collapsed="false">
      <c r="A1281" s="37" t="n">
        <v>46282</v>
      </c>
      <c r="B1281" s="38" t="s">
        <v>1402</v>
      </c>
      <c r="C1281" s="38" t="s">
        <v>113</v>
      </c>
      <c r="D1281" s="38" t="s">
        <v>95</v>
      </c>
      <c r="E1281" s="39" t="str">
        <f aca="false">IF(D1281="","",IFERROR(INDEX(Articles!$B$5:$B$304,MATCH(D1281,Articles!$A$5:$A$304,0)),"Référence inconnue"))</f>
        <v>Gants de manutention taille 9</v>
      </c>
      <c r="F1281" s="38" t="s">
        <v>93</v>
      </c>
      <c r="G1281" s="38"/>
      <c r="H1281" s="38" t="n">
        <v>10</v>
      </c>
      <c r="I1281" s="40" t="n">
        <f aca="false">IF(C1281="","",IFERROR(INDEX(Listes!$B$3:$B$20,MATCH(C1281,Listes!$A$3:$A$20,0)),""))</f>
        <v>-1</v>
      </c>
      <c r="J1281" s="40" t="n">
        <f aca="false">IF(OR(H1281="",I1281=""),0,H1281*I1281)</f>
        <v>-10</v>
      </c>
      <c r="K1281" s="38" t="s">
        <v>93</v>
      </c>
      <c r="L1281" s="38" t="s">
        <v>114</v>
      </c>
      <c r="M1281" s="41" t="str">
        <f aca="false">IF(D1281="","",IF(E1281="Référence inconnue","Référence inconnue",IF(I1281="","Type inconnu",IF(AND(IFERROR(INDEX(Articles!$I$5:$I$304,MATCH(D1281,Articles!$A$5:$A$304,0)),"Aucun")&lt;&gt;"Aucun",G1281=""),"Lot manquant",IF(COUNTIF($N$2:$N$5000,N1281)&gt;1,"Doublon ?","")))))</f>
        <v/>
      </c>
      <c r="N1281" s="6" t="str">
        <f aca="false">IF(D1281="","",B1281&amp;"/"&amp;C1281&amp;"/"&amp;D1281&amp;"/"&amp;G1281&amp;"/"&amp;H1281&amp;"/"&amp;TEXT(A1281,"0"))</f>
        <v>BS-2609-1983/Sortie/GA09//10/46282</v>
      </c>
    </row>
    <row r="1282" customFormat="false" ht="15" hidden="false" customHeight="false" outlineLevel="0" collapsed="false">
      <c r="A1282" s="37" t="n">
        <v>46282</v>
      </c>
      <c r="B1282" s="38" t="s">
        <v>1403</v>
      </c>
      <c r="C1282" s="38" t="s">
        <v>113</v>
      </c>
      <c r="D1282" s="38" t="s">
        <v>96</v>
      </c>
      <c r="E1282" s="39" t="str">
        <f aca="false">IF(D1282="","",IFERROR(INDEX(Articles!$B$5:$B$304,MATCH(D1282,Articles!$A$5:$A$304,0)),"Référence inconnue"))</f>
        <v>Film étirable 500 mm</v>
      </c>
      <c r="F1282" s="38" t="s">
        <v>93</v>
      </c>
      <c r="G1282" s="38"/>
      <c r="H1282" s="38" t="n">
        <v>4</v>
      </c>
      <c r="I1282" s="40" t="n">
        <f aca="false">IF(C1282="","",IFERROR(INDEX(Listes!$B$3:$B$20,MATCH(C1282,Listes!$A$3:$A$20,0)),""))</f>
        <v>-1</v>
      </c>
      <c r="J1282" s="40" t="n">
        <f aca="false">IF(OR(H1282="",I1282=""),0,H1282*I1282)</f>
        <v>-4</v>
      </c>
      <c r="K1282" s="38" t="s">
        <v>93</v>
      </c>
      <c r="L1282" s="38" t="s">
        <v>121</v>
      </c>
      <c r="M1282" s="41" t="str">
        <f aca="false">IF(D1282="","",IF(E1282="Référence inconnue","Référence inconnue",IF(I1282="","Type inconnu",IF(AND(IFERROR(INDEX(Articles!$I$5:$I$304,MATCH(D1282,Articles!$A$5:$A$304,0)),"Aucun")&lt;&gt;"Aucun",G1282=""),"Lot manquant",IF(COUNTIF($N$2:$N$5000,N1282)&gt;1,"Doublon ?","")))))</f>
        <v/>
      </c>
      <c r="N1282" s="6" t="str">
        <f aca="false">IF(D1282="","",B1282&amp;"/"&amp;C1282&amp;"/"&amp;D1282&amp;"/"&amp;G1282&amp;"/"&amp;H1282&amp;"/"&amp;TEXT(A1282,"0"))</f>
        <v>BS-2609-1984/Sortie/FS500//4/46282</v>
      </c>
    </row>
    <row r="1283" customFormat="false" ht="15" hidden="false" customHeight="false" outlineLevel="0" collapsed="false">
      <c r="A1283" s="37" t="n">
        <v>46282</v>
      </c>
      <c r="B1283" s="38" t="s">
        <v>1404</v>
      </c>
      <c r="C1283" s="38" t="s">
        <v>113</v>
      </c>
      <c r="D1283" s="38" t="s">
        <v>98</v>
      </c>
      <c r="E1283" s="39" t="str">
        <f aca="false">IF(D1283="","",IFERROR(INDEX(Articles!$B$5:$B$304,MATCH(D1283,Articles!$A$5:$A$304,0)),"Référence inconnue"))</f>
        <v>Roulement 6204-2RS</v>
      </c>
      <c r="F1283" s="38" t="s">
        <v>93</v>
      </c>
      <c r="G1283" s="38"/>
      <c r="H1283" s="38" t="n">
        <v>2</v>
      </c>
      <c r="I1283" s="40" t="n">
        <f aca="false">IF(C1283="","",IFERROR(INDEX(Listes!$B$3:$B$20,MATCH(C1283,Listes!$A$3:$A$20,0)),""))</f>
        <v>-1</v>
      </c>
      <c r="J1283" s="40" t="n">
        <f aca="false">IF(OR(H1283="",I1283=""),0,H1283*I1283)</f>
        <v>-2</v>
      </c>
      <c r="K1283" s="38" t="s">
        <v>93</v>
      </c>
      <c r="L1283" s="38" t="s">
        <v>124</v>
      </c>
      <c r="M1283" s="41" t="str">
        <f aca="false">IF(D1283="","",IF(E1283="Référence inconnue","Référence inconnue",IF(I1283="","Type inconnu",IF(AND(IFERROR(INDEX(Articles!$I$5:$I$304,MATCH(D1283,Articles!$A$5:$A$304,0)),"Aucun")&lt;&gt;"Aucun",G1283=""),"Lot manquant",IF(COUNTIF($N$2:$N$5000,N1283)&gt;1,"Doublon ?","")))))</f>
        <v/>
      </c>
      <c r="N1283" s="6" t="str">
        <f aca="false">IF(D1283="","",B1283&amp;"/"&amp;C1283&amp;"/"&amp;D1283&amp;"/"&amp;G1283&amp;"/"&amp;H1283&amp;"/"&amp;TEXT(A1283,"0"))</f>
        <v>BS-2609-1985/Sortie/RL6204//2/46282</v>
      </c>
    </row>
    <row r="1284" customFormat="false" ht="15" hidden="false" customHeight="false" outlineLevel="0" collapsed="false">
      <c r="A1284" s="37" t="n">
        <v>46283</v>
      </c>
      <c r="B1284" s="38" t="s">
        <v>1405</v>
      </c>
      <c r="C1284" s="38" t="s">
        <v>107</v>
      </c>
      <c r="D1284" s="38" t="s">
        <v>92</v>
      </c>
      <c r="E1284" s="39" t="str">
        <f aca="false">IF(D1284="","",IFERROR(INDEX(Articles!$B$5:$B$304,MATCH(D1284,Articles!$A$5:$A$304,0)),"Référence inconnue"))</f>
        <v>Disque à tronçonner Ø125 mm</v>
      </c>
      <c r="F1284" s="38" t="s">
        <v>93</v>
      </c>
      <c r="G1284" s="38"/>
      <c r="H1284" s="38" t="n">
        <v>20</v>
      </c>
      <c r="I1284" s="40" t="n">
        <f aca="false">IF(C1284="","",IFERROR(INDEX(Listes!$B$3:$B$20,MATCH(C1284,Listes!$A$3:$A$20,0)),""))</f>
        <v>-1</v>
      </c>
      <c r="J1284" s="40" t="n">
        <f aca="false">IF(OR(H1284="",I1284=""),0,H1284*I1284)</f>
        <v>-20</v>
      </c>
      <c r="K1284" s="38" t="s">
        <v>93</v>
      </c>
      <c r="L1284" s="38" t="s">
        <v>108</v>
      </c>
      <c r="M1284" s="41" t="str">
        <f aca="false">IF(D1284="","",IF(E1284="Référence inconnue","Référence inconnue",IF(I1284="","Type inconnu",IF(AND(IFERROR(INDEX(Articles!$I$5:$I$304,MATCH(D1284,Articles!$A$5:$A$304,0)),"Aucun")&lt;&gt;"Aucun",G1284=""),"Lot manquant",IF(COUNTIF($N$2:$N$5000,N1284)&gt;1,"Doublon ?","")))))</f>
        <v/>
      </c>
      <c r="N1284" s="6" t="str">
        <f aca="false">IF(D1284="","",B1284&amp;"/"&amp;C1284&amp;"/"&amp;D1284&amp;"/"&amp;G1284&amp;"/"&amp;H1284&amp;"/"&amp;TEXT(A1284,"0"))</f>
        <v>TR-2609-092/Transfert sortant/DT125//20/46283</v>
      </c>
    </row>
    <row r="1285" customFormat="false" ht="15" hidden="false" customHeight="false" outlineLevel="0" collapsed="false">
      <c r="A1285" s="37" t="n">
        <v>46283</v>
      </c>
      <c r="B1285" s="38" t="s">
        <v>1405</v>
      </c>
      <c r="C1285" s="38" t="s">
        <v>110</v>
      </c>
      <c r="D1285" s="38" t="s">
        <v>92</v>
      </c>
      <c r="E1285" s="39" t="str">
        <f aca="false">IF(D1285="","",IFERROR(INDEX(Articles!$B$5:$B$304,MATCH(D1285,Articles!$A$5:$A$304,0)),"Référence inconnue"))</f>
        <v>Disque à tronçonner Ø125 mm</v>
      </c>
      <c r="F1285" s="38" t="s">
        <v>111</v>
      </c>
      <c r="G1285" s="38"/>
      <c r="H1285" s="38" t="n">
        <v>20</v>
      </c>
      <c r="I1285" s="40" t="n">
        <f aca="false">IF(C1285="","",IFERROR(INDEX(Listes!$B$3:$B$20,MATCH(C1285,Listes!$A$3:$A$20,0)),""))</f>
        <v>1</v>
      </c>
      <c r="J1285" s="40" t="n">
        <f aca="false">IF(OR(H1285="",I1285=""),0,H1285*I1285)</f>
        <v>20</v>
      </c>
      <c r="K1285" s="38" t="s">
        <v>93</v>
      </c>
      <c r="L1285" s="38" t="s">
        <v>108</v>
      </c>
      <c r="M1285" s="41" t="str">
        <f aca="false">IF(D1285="","",IF(E1285="Référence inconnue","Référence inconnue",IF(I1285="","Type inconnu",IF(AND(IFERROR(INDEX(Articles!$I$5:$I$304,MATCH(D1285,Articles!$A$5:$A$304,0)),"Aucun")&lt;&gt;"Aucun",G1285=""),"Lot manquant",IF(COUNTIF($N$2:$N$5000,N1285)&gt;1,"Doublon ?","")))))</f>
        <v/>
      </c>
      <c r="N1285" s="6" t="str">
        <f aca="false">IF(D1285="","",B1285&amp;"/"&amp;C1285&amp;"/"&amp;D1285&amp;"/"&amp;G1285&amp;"/"&amp;H1285&amp;"/"&amp;TEXT(A1285,"0"))</f>
        <v>TR-2609-092/Transfert entrant/DT125//20/46283</v>
      </c>
    </row>
    <row r="1286" customFormat="false" ht="15" hidden="false" customHeight="false" outlineLevel="0" collapsed="false">
      <c r="A1286" s="37" t="n">
        <v>46283</v>
      </c>
      <c r="B1286" s="38" t="s">
        <v>1406</v>
      </c>
      <c r="C1286" s="38" t="s">
        <v>113</v>
      </c>
      <c r="D1286" s="38" t="s">
        <v>92</v>
      </c>
      <c r="E1286" s="39" t="str">
        <f aca="false">IF(D1286="","",IFERROR(INDEX(Articles!$B$5:$B$304,MATCH(D1286,Articles!$A$5:$A$304,0)),"Référence inconnue"))</f>
        <v>Disque à tronçonner Ø125 mm</v>
      </c>
      <c r="F1286" s="38" t="s">
        <v>111</v>
      </c>
      <c r="G1286" s="38"/>
      <c r="H1286" s="38" t="n">
        <v>6</v>
      </c>
      <c r="I1286" s="40" t="n">
        <f aca="false">IF(C1286="","",IFERROR(INDEX(Listes!$B$3:$B$20,MATCH(C1286,Listes!$A$3:$A$20,0)),""))</f>
        <v>-1</v>
      </c>
      <c r="J1286" s="40" t="n">
        <f aca="false">IF(OR(H1286="",I1286=""),0,H1286*I1286)</f>
        <v>-6</v>
      </c>
      <c r="K1286" s="38" t="s">
        <v>111</v>
      </c>
      <c r="L1286" s="38" t="s">
        <v>114</v>
      </c>
      <c r="M1286" s="41" t="str">
        <f aca="false">IF(D1286="","",IF(E1286="Référence inconnue","Référence inconnue",IF(I1286="","Type inconnu",IF(AND(IFERROR(INDEX(Articles!$I$5:$I$304,MATCH(D1286,Articles!$A$5:$A$304,0)),"Aucun")&lt;&gt;"Aucun",G1286=""),"Lot manquant",IF(COUNTIF($N$2:$N$5000,N1286)&gt;1,"Doublon ?","")))))</f>
        <v/>
      </c>
      <c r="N1286" s="6" t="str">
        <f aca="false">IF(D1286="","",B1286&amp;"/"&amp;C1286&amp;"/"&amp;D1286&amp;"/"&amp;G1286&amp;"/"&amp;H1286&amp;"/"&amp;TEXT(A1286,"0"))</f>
        <v>BS-2609-1986/Sortie/DT125//6/46283</v>
      </c>
    </row>
    <row r="1287" customFormat="false" ht="15" hidden="false" customHeight="false" outlineLevel="0" collapsed="false">
      <c r="A1287" s="37" t="n">
        <v>46283</v>
      </c>
      <c r="B1287" s="38" t="s">
        <v>1407</v>
      </c>
      <c r="C1287" s="38" t="s">
        <v>113</v>
      </c>
      <c r="D1287" s="38" t="s">
        <v>92</v>
      </c>
      <c r="E1287" s="39" t="str">
        <f aca="false">IF(D1287="","",IFERROR(INDEX(Articles!$B$5:$B$304,MATCH(D1287,Articles!$A$5:$A$304,0)),"Référence inconnue"))</f>
        <v>Disque à tronçonner Ø125 mm</v>
      </c>
      <c r="F1287" s="38" t="s">
        <v>111</v>
      </c>
      <c r="G1287" s="38"/>
      <c r="H1287" s="38" t="n">
        <v>8</v>
      </c>
      <c r="I1287" s="40" t="n">
        <f aca="false">IF(C1287="","",IFERROR(INDEX(Listes!$B$3:$B$20,MATCH(C1287,Listes!$A$3:$A$20,0)),""))</f>
        <v>-1</v>
      </c>
      <c r="J1287" s="40" t="n">
        <f aca="false">IF(OR(H1287="",I1287=""),0,H1287*I1287)</f>
        <v>-8</v>
      </c>
      <c r="K1287" s="38" t="s">
        <v>111</v>
      </c>
      <c r="L1287" s="38" t="s">
        <v>114</v>
      </c>
      <c r="M1287" s="41" t="str">
        <f aca="false">IF(D1287="","",IF(E1287="Référence inconnue","Référence inconnue",IF(I1287="","Type inconnu",IF(AND(IFERROR(INDEX(Articles!$I$5:$I$304,MATCH(D1287,Articles!$A$5:$A$304,0)),"Aucun")&lt;&gt;"Aucun",G1287=""),"Lot manquant",IF(COUNTIF($N$2:$N$5000,N1287)&gt;1,"Doublon ?","")))))</f>
        <v/>
      </c>
      <c r="N1287" s="6" t="str">
        <f aca="false">IF(D1287="","",B1287&amp;"/"&amp;C1287&amp;"/"&amp;D1287&amp;"/"&amp;G1287&amp;"/"&amp;H1287&amp;"/"&amp;TEXT(A1287,"0"))</f>
        <v>BS-2609-1987/Sortie/DT125//8/46283</v>
      </c>
    </row>
    <row r="1288" customFormat="false" ht="15" hidden="false" customHeight="false" outlineLevel="0" collapsed="false">
      <c r="A1288" s="37" t="n">
        <v>46283</v>
      </c>
      <c r="B1288" s="38" t="s">
        <v>1408</v>
      </c>
      <c r="C1288" s="38" t="s">
        <v>113</v>
      </c>
      <c r="D1288" s="38" t="s">
        <v>95</v>
      </c>
      <c r="E1288" s="39" t="str">
        <f aca="false">IF(D1288="","",IFERROR(INDEX(Articles!$B$5:$B$304,MATCH(D1288,Articles!$A$5:$A$304,0)),"Référence inconnue"))</f>
        <v>Gants de manutention taille 9</v>
      </c>
      <c r="F1288" s="38" t="s">
        <v>93</v>
      </c>
      <c r="G1288" s="38"/>
      <c r="H1288" s="38" t="n">
        <v>5</v>
      </c>
      <c r="I1288" s="40" t="n">
        <f aca="false">IF(C1288="","",IFERROR(INDEX(Listes!$B$3:$B$20,MATCH(C1288,Listes!$A$3:$A$20,0)),""))</f>
        <v>-1</v>
      </c>
      <c r="J1288" s="40" t="n">
        <f aca="false">IF(OR(H1288="",I1288=""),0,H1288*I1288)</f>
        <v>-5</v>
      </c>
      <c r="K1288" s="38" t="s">
        <v>93</v>
      </c>
      <c r="L1288" s="38" t="s">
        <v>114</v>
      </c>
      <c r="M1288" s="41" t="str">
        <f aca="false">IF(D1288="","",IF(E1288="Référence inconnue","Référence inconnue",IF(I1288="","Type inconnu",IF(AND(IFERROR(INDEX(Articles!$I$5:$I$304,MATCH(D1288,Articles!$A$5:$A$304,0)),"Aucun")&lt;&gt;"Aucun",G1288=""),"Lot manquant",IF(COUNTIF($N$2:$N$5000,N1288)&gt;1,"Doublon ?","")))))</f>
        <v/>
      </c>
      <c r="N1288" s="6" t="str">
        <f aca="false">IF(D1288="","",B1288&amp;"/"&amp;C1288&amp;"/"&amp;D1288&amp;"/"&amp;G1288&amp;"/"&amp;H1288&amp;"/"&amp;TEXT(A1288,"0"))</f>
        <v>BS-2609-1988/Sortie/GA09//5/46283</v>
      </c>
    </row>
    <row r="1289" customFormat="false" ht="15" hidden="false" customHeight="false" outlineLevel="0" collapsed="false">
      <c r="A1289" s="37" t="n">
        <v>46283</v>
      </c>
      <c r="B1289" s="38" t="s">
        <v>1409</v>
      </c>
      <c r="C1289" s="38" t="s">
        <v>113</v>
      </c>
      <c r="D1289" s="38" t="s">
        <v>97</v>
      </c>
      <c r="E1289" s="39" t="str">
        <f aca="false">IF(D1289="","",IFERROR(INDEX(Articles!$B$5:$B$304,MATCH(D1289,Articles!$A$5:$A$304,0)),"Référence inconnue"))</f>
        <v>Vis H M8x30 (boîte de 100)</v>
      </c>
      <c r="F1289" s="38" t="s">
        <v>93</v>
      </c>
      <c r="G1289" s="38"/>
      <c r="H1289" s="38" t="n">
        <v>3</v>
      </c>
      <c r="I1289" s="40" t="n">
        <f aca="false">IF(C1289="","",IFERROR(INDEX(Listes!$B$3:$B$20,MATCH(C1289,Listes!$A$3:$A$20,0)),""))</f>
        <v>-1</v>
      </c>
      <c r="J1289" s="40" t="n">
        <f aca="false">IF(OR(H1289="",I1289=""),0,H1289*I1289)</f>
        <v>-3</v>
      </c>
      <c r="K1289" s="38" t="s">
        <v>93</v>
      </c>
      <c r="L1289" s="38" t="s">
        <v>114</v>
      </c>
      <c r="M1289" s="41" t="str">
        <f aca="false">IF(D1289="","",IF(E1289="Référence inconnue","Référence inconnue",IF(I1289="","Type inconnu",IF(AND(IFERROR(INDEX(Articles!$I$5:$I$304,MATCH(D1289,Articles!$A$5:$A$304,0)),"Aucun")&lt;&gt;"Aucun",G1289=""),"Lot manquant",IF(COUNTIF($N$2:$N$5000,N1289)&gt;1,"Doublon ?","")))))</f>
        <v/>
      </c>
      <c r="N1289" s="6" t="str">
        <f aca="false">IF(D1289="","",B1289&amp;"/"&amp;C1289&amp;"/"&amp;D1289&amp;"/"&amp;G1289&amp;"/"&amp;H1289&amp;"/"&amp;TEXT(A1289,"0"))</f>
        <v>BS-2609-1989/Sortie/BO830//3/46283</v>
      </c>
    </row>
    <row r="1290" customFormat="false" ht="15" hidden="false" customHeight="false" outlineLevel="0" collapsed="false">
      <c r="A1290" s="37" t="n">
        <v>46283</v>
      </c>
      <c r="B1290" s="38" t="s">
        <v>1410</v>
      </c>
      <c r="C1290" s="38" t="s">
        <v>113</v>
      </c>
      <c r="D1290" s="38" t="s">
        <v>98</v>
      </c>
      <c r="E1290" s="39" t="str">
        <f aca="false">IF(D1290="","",IFERROR(INDEX(Articles!$B$5:$B$304,MATCH(D1290,Articles!$A$5:$A$304,0)),"Référence inconnue"))</f>
        <v>Roulement 6204-2RS</v>
      </c>
      <c r="F1290" s="38" t="s">
        <v>93</v>
      </c>
      <c r="G1290" s="38"/>
      <c r="H1290" s="38" t="n">
        <v>2</v>
      </c>
      <c r="I1290" s="40" t="n">
        <f aca="false">IF(C1290="","",IFERROR(INDEX(Listes!$B$3:$B$20,MATCH(C1290,Listes!$A$3:$A$20,0)),""))</f>
        <v>-1</v>
      </c>
      <c r="J1290" s="40" t="n">
        <f aca="false">IF(OR(H1290="",I1290=""),0,H1290*I1290)</f>
        <v>-2</v>
      </c>
      <c r="K1290" s="38" t="s">
        <v>93</v>
      </c>
      <c r="L1290" s="38" t="s">
        <v>124</v>
      </c>
      <c r="M1290" s="41" t="str">
        <f aca="false">IF(D1290="","",IF(E1290="Référence inconnue","Référence inconnue",IF(I1290="","Type inconnu",IF(AND(IFERROR(INDEX(Articles!$I$5:$I$304,MATCH(D1290,Articles!$A$5:$A$304,0)),"Aucun")&lt;&gt;"Aucun",G1290=""),"Lot manquant",IF(COUNTIF($N$2:$N$5000,N1290)&gt;1,"Doublon ?","")))))</f>
        <v/>
      </c>
      <c r="N1290" s="6" t="str">
        <f aca="false">IF(D1290="","",B1290&amp;"/"&amp;C1290&amp;"/"&amp;D1290&amp;"/"&amp;G1290&amp;"/"&amp;H1290&amp;"/"&amp;TEXT(A1290,"0"))</f>
        <v>BS-2609-1990/Sortie/RL6204//2/46283</v>
      </c>
    </row>
    <row r="1291" customFormat="false" ht="15" hidden="false" customHeight="false" outlineLevel="0" collapsed="false">
      <c r="A1291" s="37" t="n">
        <v>46286</v>
      </c>
      <c r="B1291" s="38" t="s">
        <v>1411</v>
      </c>
      <c r="C1291" s="38" t="s">
        <v>107</v>
      </c>
      <c r="D1291" s="38" t="s">
        <v>92</v>
      </c>
      <c r="E1291" s="39" t="str">
        <f aca="false">IF(D1291="","",IFERROR(INDEX(Articles!$B$5:$B$304,MATCH(D1291,Articles!$A$5:$A$304,0)),"Référence inconnue"))</f>
        <v>Disque à tronçonner Ø125 mm</v>
      </c>
      <c r="F1291" s="38" t="s">
        <v>93</v>
      </c>
      <c r="G1291" s="38"/>
      <c r="H1291" s="38" t="n">
        <v>20</v>
      </c>
      <c r="I1291" s="40" t="n">
        <f aca="false">IF(C1291="","",IFERROR(INDEX(Listes!$B$3:$B$20,MATCH(C1291,Listes!$A$3:$A$20,0)),""))</f>
        <v>-1</v>
      </c>
      <c r="J1291" s="40" t="n">
        <f aca="false">IF(OR(H1291="",I1291=""),0,H1291*I1291)</f>
        <v>-20</v>
      </c>
      <c r="K1291" s="38" t="s">
        <v>93</v>
      </c>
      <c r="L1291" s="38" t="s">
        <v>108</v>
      </c>
      <c r="M1291" s="41" t="str">
        <f aca="false">IF(D1291="","",IF(E1291="Référence inconnue","Référence inconnue",IF(I1291="","Type inconnu",IF(AND(IFERROR(INDEX(Articles!$I$5:$I$304,MATCH(D1291,Articles!$A$5:$A$304,0)),"Aucun")&lt;&gt;"Aucun",G1291=""),"Lot manquant",IF(COUNTIF($N$2:$N$5000,N1291)&gt;1,"Doublon ?","")))))</f>
        <v/>
      </c>
      <c r="N1291" s="6" t="str">
        <f aca="false">IF(D1291="","",B1291&amp;"/"&amp;C1291&amp;"/"&amp;D1291&amp;"/"&amp;G1291&amp;"/"&amp;H1291&amp;"/"&amp;TEXT(A1291,"0"))</f>
        <v>TR-2609-093/Transfert sortant/DT125//20/46286</v>
      </c>
    </row>
    <row r="1292" customFormat="false" ht="15" hidden="false" customHeight="false" outlineLevel="0" collapsed="false">
      <c r="A1292" s="37" t="n">
        <v>46286</v>
      </c>
      <c r="B1292" s="38" t="s">
        <v>1411</v>
      </c>
      <c r="C1292" s="38" t="s">
        <v>110</v>
      </c>
      <c r="D1292" s="38" t="s">
        <v>92</v>
      </c>
      <c r="E1292" s="39" t="str">
        <f aca="false">IF(D1292="","",IFERROR(INDEX(Articles!$B$5:$B$304,MATCH(D1292,Articles!$A$5:$A$304,0)),"Référence inconnue"))</f>
        <v>Disque à tronçonner Ø125 mm</v>
      </c>
      <c r="F1292" s="38" t="s">
        <v>111</v>
      </c>
      <c r="G1292" s="38"/>
      <c r="H1292" s="38" t="n">
        <v>20</v>
      </c>
      <c r="I1292" s="40" t="n">
        <f aca="false">IF(C1292="","",IFERROR(INDEX(Listes!$B$3:$B$20,MATCH(C1292,Listes!$A$3:$A$20,0)),""))</f>
        <v>1</v>
      </c>
      <c r="J1292" s="40" t="n">
        <f aca="false">IF(OR(H1292="",I1292=""),0,H1292*I1292)</f>
        <v>20</v>
      </c>
      <c r="K1292" s="38" t="s">
        <v>93</v>
      </c>
      <c r="L1292" s="38" t="s">
        <v>108</v>
      </c>
      <c r="M1292" s="41" t="str">
        <f aca="false">IF(D1292="","",IF(E1292="Référence inconnue","Référence inconnue",IF(I1292="","Type inconnu",IF(AND(IFERROR(INDEX(Articles!$I$5:$I$304,MATCH(D1292,Articles!$A$5:$A$304,0)),"Aucun")&lt;&gt;"Aucun",G1292=""),"Lot manquant",IF(COUNTIF($N$2:$N$5000,N1292)&gt;1,"Doublon ?","")))))</f>
        <v/>
      </c>
      <c r="N1292" s="6" t="str">
        <f aca="false">IF(D1292="","",B1292&amp;"/"&amp;C1292&amp;"/"&amp;D1292&amp;"/"&amp;G1292&amp;"/"&amp;H1292&amp;"/"&amp;TEXT(A1292,"0"))</f>
        <v>TR-2609-093/Transfert entrant/DT125//20/46286</v>
      </c>
    </row>
    <row r="1293" customFormat="false" ht="15" hidden="false" customHeight="false" outlineLevel="0" collapsed="false">
      <c r="A1293" s="37" t="n">
        <v>46286</v>
      </c>
      <c r="B1293" s="38" t="s">
        <v>1412</v>
      </c>
      <c r="C1293" s="38" t="s">
        <v>113</v>
      </c>
      <c r="D1293" s="38" t="s">
        <v>95</v>
      </c>
      <c r="E1293" s="39" t="str">
        <f aca="false">IF(D1293="","",IFERROR(INDEX(Articles!$B$5:$B$304,MATCH(D1293,Articles!$A$5:$A$304,0)),"Référence inconnue"))</f>
        <v>Gants de manutention taille 9</v>
      </c>
      <c r="F1293" s="38" t="s">
        <v>93</v>
      </c>
      <c r="G1293" s="38"/>
      <c r="H1293" s="38" t="n">
        <v>5</v>
      </c>
      <c r="I1293" s="40" t="n">
        <f aca="false">IF(C1293="","",IFERROR(INDEX(Listes!$B$3:$B$20,MATCH(C1293,Listes!$A$3:$A$20,0)),""))</f>
        <v>-1</v>
      </c>
      <c r="J1293" s="40" t="n">
        <f aca="false">IF(OR(H1293="",I1293=""),0,H1293*I1293)</f>
        <v>-5</v>
      </c>
      <c r="K1293" s="38" t="s">
        <v>93</v>
      </c>
      <c r="L1293" s="38" t="s">
        <v>114</v>
      </c>
      <c r="M1293" s="41" t="str">
        <f aca="false">IF(D1293="","",IF(E1293="Référence inconnue","Référence inconnue",IF(I1293="","Type inconnu",IF(AND(IFERROR(INDEX(Articles!$I$5:$I$304,MATCH(D1293,Articles!$A$5:$A$304,0)),"Aucun")&lt;&gt;"Aucun",G1293=""),"Lot manquant",IF(COUNTIF($N$2:$N$5000,N1293)&gt;1,"Doublon ?","")))))</f>
        <v/>
      </c>
      <c r="N1293" s="6" t="str">
        <f aca="false">IF(D1293="","",B1293&amp;"/"&amp;C1293&amp;"/"&amp;D1293&amp;"/"&amp;G1293&amp;"/"&amp;H1293&amp;"/"&amp;TEXT(A1293,"0"))</f>
        <v>BS-2609-1991/Sortie/GA09//5/46286</v>
      </c>
    </row>
    <row r="1294" customFormat="false" ht="15" hidden="false" customHeight="false" outlineLevel="0" collapsed="false">
      <c r="A1294" s="37" t="n">
        <v>46286</v>
      </c>
      <c r="B1294" s="38" t="s">
        <v>1413</v>
      </c>
      <c r="C1294" s="38" t="s">
        <v>113</v>
      </c>
      <c r="D1294" s="38" t="s">
        <v>96</v>
      </c>
      <c r="E1294" s="39" t="str">
        <f aca="false">IF(D1294="","",IFERROR(INDEX(Articles!$B$5:$B$304,MATCH(D1294,Articles!$A$5:$A$304,0)),"Référence inconnue"))</f>
        <v>Film étirable 500 mm</v>
      </c>
      <c r="F1294" s="38" t="s">
        <v>93</v>
      </c>
      <c r="G1294" s="38"/>
      <c r="H1294" s="38" t="n">
        <v>3</v>
      </c>
      <c r="I1294" s="40" t="n">
        <f aca="false">IF(C1294="","",IFERROR(INDEX(Listes!$B$3:$B$20,MATCH(C1294,Listes!$A$3:$A$20,0)),""))</f>
        <v>-1</v>
      </c>
      <c r="J1294" s="40" t="n">
        <f aca="false">IF(OR(H1294="",I1294=""),0,H1294*I1294)</f>
        <v>-3</v>
      </c>
      <c r="K1294" s="38" t="s">
        <v>93</v>
      </c>
      <c r="L1294" s="38" t="s">
        <v>121</v>
      </c>
      <c r="M1294" s="41" t="str">
        <f aca="false">IF(D1294="","",IF(E1294="Référence inconnue","Référence inconnue",IF(I1294="","Type inconnu",IF(AND(IFERROR(INDEX(Articles!$I$5:$I$304,MATCH(D1294,Articles!$A$5:$A$304,0)),"Aucun")&lt;&gt;"Aucun",G1294=""),"Lot manquant",IF(COUNTIF($N$2:$N$5000,N1294)&gt;1,"Doublon ?","")))))</f>
        <v/>
      </c>
      <c r="N1294" s="6" t="str">
        <f aca="false">IF(D1294="","",B1294&amp;"/"&amp;C1294&amp;"/"&amp;D1294&amp;"/"&amp;G1294&amp;"/"&amp;H1294&amp;"/"&amp;TEXT(A1294,"0"))</f>
        <v>BS-2609-1992/Sortie/FS500//3/46286</v>
      </c>
    </row>
    <row r="1295" customFormat="false" ht="15" hidden="false" customHeight="false" outlineLevel="0" collapsed="false">
      <c r="A1295" s="37" t="n">
        <v>46286</v>
      </c>
      <c r="B1295" s="38" t="s">
        <v>1414</v>
      </c>
      <c r="C1295" s="38" t="s">
        <v>113</v>
      </c>
      <c r="D1295" s="38" t="s">
        <v>97</v>
      </c>
      <c r="E1295" s="39" t="str">
        <f aca="false">IF(D1295="","",IFERROR(INDEX(Articles!$B$5:$B$304,MATCH(D1295,Articles!$A$5:$A$304,0)),"Référence inconnue"))</f>
        <v>Vis H M8x30 (boîte de 100)</v>
      </c>
      <c r="F1295" s="38" t="s">
        <v>93</v>
      </c>
      <c r="G1295" s="38"/>
      <c r="H1295" s="38" t="n">
        <v>3</v>
      </c>
      <c r="I1295" s="40" t="n">
        <f aca="false">IF(C1295="","",IFERROR(INDEX(Listes!$B$3:$B$20,MATCH(C1295,Listes!$A$3:$A$20,0)),""))</f>
        <v>-1</v>
      </c>
      <c r="J1295" s="40" t="n">
        <f aca="false">IF(OR(H1295="",I1295=""),0,H1295*I1295)</f>
        <v>-3</v>
      </c>
      <c r="K1295" s="38" t="s">
        <v>93</v>
      </c>
      <c r="L1295" s="38" t="s">
        <v>114</v>
      </c>
      <c r="M1295" s="41" t="str">
        <f aca="false">IF(D1295="","",IF(E1295="Référence inconnue","Référence inconnue",IF(I1295="","Type inconnu",IF(AND(IFERROR(INDEX(Articles!$I$5:$I$304,MATCH(D1295,Articles!$A$5:$A$304,0)),"Aucun")&lt;&gt;"Aucun",G1295=""),"Lot manquant",IF(COUNTIF($N$2:$N$5000,N1295)&gt;1,"Doublon ?","")))))</f>
        <v/>
      </c>
      <c r="N1295" s="6" t="str">
        <f aca="false">IF(D1295="","",B1295&amp;"/"&amp;C1295&amp;"/"&amp;D1295&amp;"/"&amp;G1295&amp;"/"&amp;H1295&amp;"/"&amp;TEXT(A1295,"0"))</f>
        <v>BS-2609-1993/Sortie/BO830//3/46286</v>
      </c>
    </row>
    <row r="1296" customFormat="false" ht="15" hidden="false" customHeight="false" outlineLevel="0" collapsed="false">
      <c r="A1296" s="37" t="n">
        <v>46287</v>
      </c>
      <c r="B1296" s="38" t="s">
        <v>1415</v>
      </c>
      <c r="C1296" s="38" t="s">
        <v>113</v>
      </c>
      <c r="D1296" s="38" t="s">
        <v>95</v>
      </c>
      <c r="E1296" s="39" t="str">
        <f aca="false">IF(D1296="","",IFERROR(INDEX(Articles!$B$5:$B$304,MATCH(D1296,Articles!$A$5:$A$304,0)),"Référence inconnue"))</f>
        <v>Gants de manutention taille 9</v>
      </c>
      <c r="F1296" s="38" t="s">
        <v>93</v>
      </c>
      <c r="G1296" s="38"/>
      <c r="H1296" s="38" t="n">
        <v>7</v>
      </c>
      <c r="I1296" s="40" t="n">
        <f aca="false">IF(C1296="","",IFERROR(INDEX(Listes!$B$3:$B$20,MATCH(C1296,Listes!$A$3:$A$20,0)),""))</f>
        <v>-1</v>
      </c>
      <c r="J1296" s="40" t="n">
        <f aca="false">IF(OR(H1296="",I1296=""),0,H1296*I1296)</f>
        <v>-7</v>
      </c>
      <c r="K1296" s="38" t="s">
        <v>93</v>
      </c>
      <c r="L1296" s="38" t="s">
        <v>114</v>
      </c>
      <c r="M1296" s="41" t="str">
        <f aca="false">IF(D1296="","",IF(E1296="Référence inconnue","Référence inconnue",IF(I1296="","Type inconnu",IF(AND(IFERROR(INDEX(Articles!$I$5:$I$304,MATCH(D1296,Articles!$A$5:$A$304,0)),"Aucun")&lt;&gt;"Aucun",G1296=""),"Lot manquant",IF(COUNTIF($N$2:$N$5000,N1296)&gt;1,"Doublon ?","")))))</f>
        <v/>
      </c>
      <c r="N1296" s="6" t="str">
        <f aca="false">IF(D1296="","",B1296&amp;"/"&amp;C1296&amp;"/"&amp;D1296&amp;"/"&amp;G1296&amp;"/"&amp;H1296&amp;"/"&amp;TEXT(A1296,"0"))</f>
        <v>BS-2609-1994/Sortie/GA09//7/46287</v>
      </c>
    </row>
    <row r="1297" customFormat="false" ht="15" hidden="false" customHeight="false" outlineLevel="0" collapsed="false">
      <c r="A1297" s="37" t="n">
        <v>46287</v>
      </c>
      <c r="B1297" s="38" t="s">
        <v>1416</v>
      </c>
      <c r="C1297" s="38" t="s">
        <v>113</v>
      </c>
      <c r="D1297" s="38" t="s">
        <v>96</v>
      </c>
      <c r="E1297" s="39" t="str">
        <f aca="false">IF(D1297="","",IFERROR(INDEX(Articles!$B$5:$B$304,MATCH(D1297,Articles!$A$5:$A$304,0)),"Référence inconnue"))</f>
        <v>Film étirable 500 mm</v>
      </c>
      <c r="F1297" s="38" t="s">
        <v>93</v>
      </c>
      <c r="G1297" s="38"/>
      <c r="H1297" s="38" t="n">
        <v>2</v>
      </c>
      <c r="I1297" s="40" t="n">
        <f aca="false">IF(C1297="","",IFERROR(INDEX(Listes!$B$3:$B$20,MATCH(C1297,Listes!$A$3:$A$20,0)),""))</f>
        <v>-1</v>
      </c>
      <c r="J1297" s="40" t="n">
        <f aca="false">IF(OR(H1297="",I1297=""),0,H1297*I1297)</f>
        <v>-2</v>
      </c>
      <c r="K1297" s="38" t="s">
        <v>93</v>
      </c>
      <c r="L1297" s="38" t="s">
        <v>121</v>
      </c>
      <c r="M1297" s="41" t="str">
        <f aca="false">IF(D1297="","",IF(E1297="Référence inconnue","Référence inconnue",IF(I1297="","Type inconnu",IF(AND(IFERROR(INDEX(Articles!$I$5:$I$304,MATCH(D1297,Articles!$A$5:$A$304,0)),"Aucun")&lt;&gt;"Aucun",G1297=""),"Lot manquant",IF(COUNTIF($N$2:$N$5000,N1297)&gt;1,"Doublon ?","")))))</f>
        <v/>
      </c>
      <c r="N1297" s="6" t="str">
        <f aca="false">IF(D1297="","",B1297&amp;"/"&amp;C1297&amp;"/"&amp;D1297&amp;"/"&amp;G1297&amp;"/"&amp;H1297&amp;"/"&amp;TEXT(A1297,"0"))</f>
        <v>BS-2609-1995/Sortie/FS500//2/46287</v>
      </c>
    </row>
    <row r="1298" customFormat="false" ht="15" hidden="false" customHeight="false" outlineLevel="0" collapsed="false">
      <c r="A1298" s="37" t="n">
        <v>46287</v>
      </c>
      <c r="B1298" s="38" t="s">
        <v>1417</v>
      </c>
      <c r="C1298" s="38" t="s">
        <v>113</v>
      </c>
      <c r="D1298" s="38" t="s">
        <v>97</v>
      </c>
      <c r="E1298" s="39" t="str">
        <f aca="false">IF(D1298="","",IFERROR(INDEX(Articles!$B$5:$B$304,MATCH(D1298,Articles!$A$5:$A$304,0)),"Référence inconnue"))</f>
        <v>Vis H M8x30 (boîte de 100)</v>
      </c>
      <c r="F1298" s="38" t="s">
        <v>93</v>
      </c>
      <c r="G1298" s="38"/>
      <c r="H1298" s="38" t="n">
        <v>4</v>
      </c>
      <c r="I1298" s="40" t="n">
        <f aca="false">IF(C1298="","",IFERROR(INDEX(Listes!$B$3:$B$20,MATCH(C1298,Listes!$A$3:$A$20,0)),""))</f>
        <v>-1</v>
      </c>
      <c r="J1298" s="40" t="n">
        <f aca="false">IF(OR(H1298="",I1298=""),0,H1298*I1298)</f>
        <v>-4</v>
      </c>
      <c r="K1298" s="38" t="s">
        <v>93</v>
      </c>
      <c r="L1298" s="38" t="s">
        <v>114</v>
      </c>
      <c r="M1298" s="41" t="str">
        <f aca="false">IF(D1298="","",IF(E1298="Référence inconnue","Référence inconnue",IF(I1298="","Type inconnu",IF(AND(IFERROR(INDEX(Articles!$I$5:$I$304,MATCH(D1298,Articles!$A$5:$A$304,0)),"Aucun")&lt;&gt;"Aucun",G1298=""),"Lot manquant",IF(COUNTIF($N$2:$N$5000,N1298)&gt;1,"Doublon ?","")))))</f>
        <v/>
      </c>
      <c r="N1298" s="6" t="str">
        <f aca="false">IF(D1298="","",B1298&amp;"/"&amp;C1298&amp;"/"&amp;D1298&amp;"/"&amp;G1298&amp;"/"&amp;H1298&amp;"/"&amp;TEXT(A1298,"0"))</f>
        <v>BS-2609-1996/Sortie/BO830//4/46287</v>
      </c>
    </row>
    <row r="1299" customFormat="false" ht="15" hidden="false" customHeight="false" outlineLevel="0" collapsed="false">
      <c r="A1299" s="37" t="n">
        <v>46288</v>
      </c>
      <c r="B1299" s="38" t="s">
        <v>1418</v>
      </c>
      <c r="C1299" s="38" t="s">
        <v>113</v>
      </c>
      <c r="D1299" s="38" t="s">
        <v>92</v>
      </c>
      <c r="E1299" s="39" t="str">
        <f aca="false">IF(D1299="","",IFERROR(INDEX(Articles!$B$5:$B$304,MATCH(D1299,Articles!$A$5:$A$304,0)),"Référence inconnue"))</f>
        <v>Disque à tronçonner Ø125 mm</v>
      </c>
      <c r="F1299" s="38" t="s">
        <v>111</v>
      </c>
      <c r="G1299" s="38"/>
      <c r="H1299" s="38" t="n">
        <v>8</v>
      </c>
      <c r="I1299" s="40" t="n">
        <f aca="false">IF(C1299="","",IFERROR(INDEX(Listes!$B$3:$B$20,MATCH(C1299,Listes!$A$3:$A$20,0)),""))</f>
        <v>-1</v>
      </c>
      <c r="J1299" s="40" t="n">
        <f aca="false">IF(OR(H1299="",I1299=""),0,H1299*I1299)</f>
        <v>-8</v>
      </c>
      <c r="K1299" s="38" t="s">
        <v>111</v>
      </c>
      <c r="L1299" s="38" t="s">
        <v>114</v>
      </c>
      <c r="M1299" s="41" t="str">
        <f aca="false">IF(D1299="","",IF(E1299="Référence inconnue","Référence inconnue",IF(I1299="","Type inconnu",IF(AND(IFERROR(INDEX(Articles!$I$5:$I$304,MATCH(D1299,Articles!$A$5:$A$304,0)),"Aucun")&lt;&gt;"Aucun",G1299=""),"Lot manquant",IF(COUNTIF($N$2:$N$5000,N1299)&gt;1,"Doublon ?","")))))</f>
        <v/>
      </c>
      <c r="N1299" s="6" t="str">
        <f aca="false">IF(D1299="","",B1299&amp;"/"&amp;C1299&amp;"/"&amp;D1299&amp;"/"&amp;G1299&amp;"/"&amp;H1299&amp;"/"&amp;TEXT(A1299,"0"))</f>
        <v>BS-2609-1997/Sortie/DT125//8/46288</v>
      </c>
    </row>
    <row r="1300" customFormat="false" ht="15" hidden="false" customHeight="false" outlineLevel="0" collapsed="false">
      <c r="A1300" s="37" t="n">
        <v>46288</v>
      </c>
      <c r="B1300" s="38" t="s">
        <v>1419</v>
      </c>
      <c r="C1300" s="38" t="s">
        <v>113</v>
      </c>
      <c r="D1300" s="38" t="s">
        <v>92</v>
      </c>
      <c r="E1300" s="39" t="str">
        <f aca="false">IF(D1300="","",IFERROR(INDEX(Articles!$B$5:$B$304,MATCH(D1300,Articles!$A$5:$A$304,0)),"Référence inconnue"))</f>
        <v>Disque à tronçonner Ø125 mm</v>
      </c>
      <c r="F1300" s="38" t="s">
        <v>111</v>
      </c>
      <c r="G1300" s="38"/>
      <c r="H1300" s="38" t="n">
        <v>2</v>
      </c>
      <c r="I1300" s="40" t="n">
        <f aca="false">IF(C1300="","",IFERROR(INDEX(Listes!$B$3:$B$20,MATCH(C1300,Listes!$A$3:$A$20,0)),""))</f>
        <v>-1</v>
      </c>
      <c r="J1300" s="40" t="n">
        <f aca="false">IF(OR(H1300="",I1300=""),0,H1300*I1300)</f>
        <v>-2</v>
      </c>
      <c r="K1300" s="38" t="s">
        <v>111</v>
      </c>
      <c r="L1300" s="38" t="s">
        <v>114</v>
      </c>
      <c r="M1300" s="41" t="str">
        <f aca="false">IF(D1300="","",IF(E1300="Référence inconnue","Référence inconnue",IF(I1300="","Type inconnu",IF(AND(IFERROR(INDEX(Articles!$I$5:$I$304,MATCH(D1300,Articles!$A$5:$A$304,0)),"Aucun")&lt;&gt;"Aucun",G1300=""),"Lot manquant",IF(COUNTIF($N$2:$N$5000,N1300)&gt;1,"Doublon ?","")))))</f>
        <v/>
      </c>
      <c r="N1300" s="6" t="str">
        <f aca="false">IF(D1300="","",B1300&amp;"/"&amp;C1300&amp;"/"&amp;D1300&amp;"/"&amp;G1300&amp;"/"&amp;H1300&amp;"/"&amp;TEXT(A1300,"0"))</f>
        <v>BS-2609-1998/Sortie/DT125//2/46288</v>
      </c>
    </row>
    <row r="1301" customFormat="false" ht="15" hidden="false" customHeight="false" outlineLevel="0" collapsed="false">
      <c r="A1301" s="37" t="n">
        <v>46288</v>
      </c>
      <c r="B1301" s="38" t="s">
        <v>1420</v>
      </c>
      <c r="C1301" s="38" t="s">
        <v>113</v>
      </c>
      <c r="D1301" s="38" t="s">
        <v>95</v>
      </c>
      <c r="E1301" s="39" t="str">
        <f aca="false">IF(D1301="","",IFERROR(INDEX(Articles!$B$5:$B$304,MATCH(D1301,Articles!$A$5:$A$304,0)),"Référence inconnue"))</f>
        <v>Gants de manutention taille 9</v>
      </c>
      <c r="F1301" s="38" t="s">
        <v>93</v>
      </c>
      <c r="G1301" s="38"/>
      <c r="H1301" s="38" t="n">
        <v>5</v>
      </c>
      <c r="I1301" s="40" t="n">
        <f aca="false">IF(C1301="","",IFERROR(INDEX(Listes!$B$3:$B$20,MATCH(C1301,Listes!$A$3:$A$20,0)),""))</f>
        <v>-1</v>
      </c>
      <c r="J1301" s="40" t="n">
        <f aca="false">IF(OR(H1301="",I1301=""),0,H1301*I1301)</f>
        <v>-5</v>
      </c>
      <c r="K1301" s="38" t="s">
        <v>93</v>
      </c>
      <c r="L1301" s="38" t="s">
        <v>114</v>
      </c>
      <c r="M1301" s="41" t="str">
        <f aca="false">IF(D1301="","",IF(E1301="Référence inconnue","Référence inconnue",IF(I1301="","Type inconnu",IF(AND(IFERROR(INDEX(Articles!$I$5:$I$304,MATCH(D1301,Articles!$A$5:$A$304,0)),"Aucun")&lt;&gt;"Aucun",G1301=""),"Lot manquant",IF(COUNTIF($N$2:$N$5000,N1301)&gt;1,"Doublon ?","")))))</f>
        <v/>
      </c>
      <c r="N1301" s="6" t="str">
        <f aca="false">IF(D1301="","",B1301&amp;"/"&amp;C1301&amp;"/"&amp;D1301&amp;"/"&amp;G1301&amp;"/"&amp;H1301&amp;"/"&amp;TEXT(A1301,"0"))</f>
        <v>BS-2609-1999/Sortie/GA09//5/46288</v>
      </c>
    </row>
    <row r="1302" customFormat="false" ht="15" hidden="false" customHeight="false" outlineLevel="0" collapsed="false">
      <c r="A1302" s="37" t="n">
        <v>46288</v>
      </c>
      <c r="B1302" s="38" t="s">
        <v>1421</v>
      </c>
      <c r="C1302" s="38" t="s">
        <v>113</v>
      </c>
      <c r="D1302" s="38" t="s">
        <v>96</v>
      </c>
      <c r="E1302" s="39" t="str">
        <f aca="false">IF(D1302="","",IFERROR(INDEX(Articles!$B$5:$B$304,MATCH(D1302,Articles!$A$5:$A$304,0)),"Référence inconnue"))</f>
        <v>Film étirable 500 mm</v>
      </c>
      <c r="F1302" s="38" t="s">
        <v>93</v>
      </c>
      <c r="G1302" s="38"/>
      <c r="H1302" s="38" t="n">
        <v>4</v>
      </c>
      <c r="I1302" s="40" t="n">
        <f aca="false">IF(C1302="","",IFERROR(INDEX(Listes!$B$3:$B$20,MATCH(C1302,Listes!$A$3:$A$20,0)),""))</f>
        <v>-1</v>
      </c>
      <c r="J1302" s="40" t="n">
        <f aca="false">IF(OR(H1302="",I1302=""),0,H1302*I1302)</f>
        <v>-4</v>
      </c>
      <c r="K1302" s="38" t="s">
        <v>93</v>
      </c>
      <c r="L1302" s="38" t="s">
        <v>121</v>
      </c>
      <c r="M1302" s="41" t="str">
        <f aca="false">IF(D1302="","",IF(E1302="Référence inconnue","Référence inconnue",IF(I1302="","Type inconnu",IF(AND(IFERROR(INDEX(Articles!$I$5:$I$304,MATCH(D1302,Articles!$A$5:$A$304,0)),"Aucun")&lt;&gt;"Aucun",G1302=""),"Lot manquant",IF(COUNTIF($N$2:$N$5000,N1302)&gt;1,"Doublon ?","")))))</f>
        <v/>
      </c>
      <c r="N1302" s="6" t="str">
        <f aca="false">IF(D1302="","",B1302&amp;"/"&amp;C1302&amp;"/"&amp;D1302&amp;"/"&amp;G1302&amp;"/"&amp;H1302&amp;"/"&amp;TEXT(A1302,"0"))</f>
        <v>BS-2609-2000/Sortie/FS500//4/46288</v>
      </c>
    </row>
    <row r="1303" customFormat="false" ht="15" hidden="false" customHeight="false" outlineLevel="0" collapsed="false">
      <c r="A1303" s="37" t="n">
        <v>46289</v>
      </c>
      <c r="B1303" s="38" t="s">
        <v>1422</v>
      </c>
      <c r="C1303" s="38" t="s">
        <v>140</v>
      </c>
      <c r="D1303" s="38" t="s">
        <v>99</v>
      </c>
      <c r="E1303" s="39" t="str">
        <f aca="false">IF(D1303="","",IFERROR(INDEX(Articles!$B$5:$B$304,MATCH(D1303,Articles!$A$5:$A$304,0)),"Référence inconnue"))</f>
        <v>Fil MIG Ø1 mm (bobine 15 kg)</v>
      </c>
      <c r="F1303" s="38" t="s">
        <v>93</v>
      </c>
      <c r="G1303" s="38" t="s">
        <v>1423</v>
      </c>
      <c r="H1303" s="38" t="n">
        <v>5</v>
      </c>
      <c r="I1303" s="40" t="n">
        <f aca="false">IF(C1303="","",IFERROR(INDEX(Listes!$B$3:$B$20,MATCH(C1303,Listes!$A$3:$A$20,0)),""))</f>
        <v>1</v>
      </c>
      <c r="J1303" s="40" t="n">
        <f aca="false">IF(OR(H1303="",I1303=""),0,H1303*I1303)</f>
        <v>5</v>
      </c>
      <c r="K1303" s="38" t="s">
        <v>93</v>
      </c>
      <c r="L1303" s="38" t="s">
        <v>1424</v>
      </c>
      <c r="M1303" s="41" t="str">
        <f aca="false">IF(D1303="","",IF(E1303="Référence inconnue","Référence inconnue",IF(I1303="","Type inconnu",IF(AND(IFERROR(INDEX(Articles!$I$5:$I$304,MATCH(D1303,Articles!$A$5:$A$304,0)),"Aucun")&lt;&gt;"Aucun",G1303=""),"Lot manquant",IF(COUNTIF($N$2:$N$5000,N1303)&gt;1,"Doublon ?","")))))</f>
        <v/>
      </c>
      <c r="N1303" s="6" t="str">
        <f aca="false">IF(D1303="","",B1303&amp;"/"&amp;C1303&amp;"/"&amp;D1303&amp;"/"&amp;G1303&amp;"/"&amp;H1303&amp;"/"&amp;TEXT(A1303,"0"))</f>
        <v>BR-2609-091/Réception/FIL10/FIL-2609-13/5/46289</v>
      </c>
    </row>
    <row r="1304" customFormat="false" ht="15" hidden="false" customHeight="false" outlineLevel="0" collapsed="false">
      <c r="A1304" s="37" t="n">
        <v>46289</v>
      </c>
      <c r="B1304" s="38" t="s">
        <v>1425</v>
      </c>
      <c r="C1304" s="38" t="s">
        <v>113</v>
      </c>
      <c r="D1304" s="38" t="s">
        <v>95</v>
      </c>
      <c r="E1304" s="39" t="str">
        <f aca="false">IF(D1304="","",IFERROR(INDEX(Articles!$B$5:$B$304,MATCH(D1304,Articles!$A$5:$A$304,0)),"Référence inconnue"))</f>
        <v>Gants de manutention taille 9</v>
      </c>
      <c r="F1304" s="38" t="s">
        <v>93</v>
      </c>
      <c r="G1304" s="38"/>
      <c r="H1304" s="38" t="n">
        <v>8</v>
      </c>
      <c r="I1304" s="40" t="n">
        <f aca="false">IF(C1304="","",IFERROR(INDEX(Listes!$B$3:$B$20,MATCH(C1304,Listes!$A$3:$A$20,0)),""))</f>
        <v>-1</v>
      </c>
      <c r="J1304" s="40" t="n">
        <f aca="false">IF(OR(H1304="",I1304=""),0,H1304*I1304)</f>
        <v>-8</v>
      </c>
      <c r="K1304" s="38" t="s">
        <v>93</v>
      </c>
      <c r="L1304" s="38" t="s">
        <v>114</v>
      </c>
      <c r="M1304" s="41" t="str">
        <f aca="false">IF(D1304="","",IF(E1304="Référence inconnue","Référence inconnue",IF(I1304="","Type inconnu",IF(AND(IFERROR(INDEX(Articles!$I$5:$I$304,MATCH(D1304,Articles!$A$5:$A$304,0)),"Aucun")&lt;&gt;"Aucun",G1304=""),"Lot manquant",IF(COUNTIF($N$2:$N$5000,N1304)&gt;1,"Doublon ?","")))))</f>
        <v/>
      </c>
      <c r="N1304" s="6" t="str">
        <f aca="false">IF(D1304="","",B1304&amp;"/"&amp;C1304&amp;"/"&amp;D1304&amp;"/"&amp;G1304&amp;"/"&amp;H1304&amp;"/"&amp;TEXT(A1304,"0"))</f>
        <v>BS-2609-2001/Sortie/GA09//8/46289</v>
      </c>
    </row>
    <row r="1305" customFormat="false" ht="15" hidden="false" customHeight="false" outlineLevel="0" collapsed="false">
      <c r="A1305" s="37" t="n">
        <v>46289</v>
      </c>
      <c r="B1305" s="38" t="s">
        <v>1426</v>
      </c>
      <c r="C1305" s="38" t="s">
        <v>113</v>
      </c>
      <c r="D1305" s="38" t="s">
        <v>96</v>
      </c>
      <c r="E1305" s="39" t="str">
        <f aca="false">IF(D1305="","",IFERROR(INDEX(Articles!$B$5:$B$304,MATCH(D1305,Articles!$A$5:$A$304,0)),"Référence inconnue"))</f>
        <v>Film étirable 500 mm</v>
      </c>
      <c r="F1305" s="38" t="s">
        <v>93</v>
      </c>
      <c r="G1305" s="38"/>
      <c r="H1305" s="38" t="n">
        <v>1</v>
      </c>
      <c r="I1305" s="40" t="n">
        <f aca="false">IF(C1305="","",IFERROR(INDEX(Listes!$B$3:$B$20,MATCH(C1305,Listes!$A$3:$A$20,0)),""))</f>
        <v>-1</v>
      </c>
      <c r="J1305" s="40" t="n">
        <f aca="false">IF(OR(H1305="",I1305=""),0,H1305*I1305)</f>
        <v>-1</v>
      </c>
      <c r="K1305" s="38" t="s">
        <v>93</v>
      </c>
      <c r="L1305" s="38" t="s">
        <v>121</v>
      </c>
      <c r="M1305" s="41" t="str">
        <f aca="false">IF(D1305="","",IF(E1305="Référence inconnue","Référence inconnue",IF(I1305="","Type inconnu",IF(AND(IFERROR(INDEX(Articles!$I$5:$I$304,MATCH(D1305,Articles!$A$5:$A$304,0)),"Aucun")&lt;&gt;"Aucun",G1305=""),"Lot manquant",IF(COUNTIF($N$2:$N$5000,N1305)&gt;1,"Doublon ?","")))))</f>
        <v/>
      </c>
      <c r="N1305" s="6" t="str">
        <f aca="false">IF(D1305="","",B1305&amp;"/"&amp;C1305&amp;"/"&amp;D1305&amp;"/"&amp;G1305&amp;"/"&amp;H1305&amp;"/"&amp;TEXT(A1305,"0"))</f>
        <v>BS-2609-2002/Sortie/FS500//1/46289</v>
      </c>
    </row>
    <row r="1306" customFormat="false" ht="15" hidden="false" customHeight="false" outlineLevel="0" collapsed="false">
      <c r="A1306" s="37" t="n">
        <v>46289</v>
      </c>
      <c r="B1306" s="38" t="s">
        <v>1427</v>
      </c>
      <c r="C1306" s="38" t="s">
        <v>113</v>
      </c>
      <c r="D1306" s="38" t="s">
        <v>97</v>
      </c>
      <c r="E1306" s="39" t="str">
        <f aca="false">IF(D1306="","",IFERROR(INDEX(Articles!$B$5:$B$304,MATCH(D1306,Articles!$A$5:$A$304,0)),"Référence inconnue"))</f>
        <v>Vis H M8x30 (boîte de 100)</v>
      </c>
      <c r="F1306" s="38" t="s">
        <v>93</v>
      </c>
      <c r="G1306" s="38"/>
      <c r="H1306" s="38" t="n">
        <v>4</v>
      </c>
      <c r="I1306" s="40" t="n">
        <f aca="false">IF(C1306="","",IFERROR(INDEX(Listes!$B$3:$B$20,MATCH(C1306,Listes!$A$3:$A$20,0)),""))</f>
        <v>-1</v>
      </c>
      <c r="J1306" s="40" t="n">
        <f aca="false">IF(OR(H1306="",I1306=""),0,H1306*I1306)</f>
        <v>-4</v>
      </c>
      <c r="K1306" s="38" t="s">
        <v>93</v>
      </c>
      <c r="L1306" s="38" t="s">
        <v>114</v>
      </c>
      <c r="M1306" s="41" t="str">
        <f aca="false">IF(D1306="","",IF(E1306="Référence inconnue","Référence inconnue",IF(I1306="","Type inconnu",IF(AND(IFERROR(INDEX(Articles!$I$5:$I$304,MATCH(D1306,Articles!$A$5:$A$304,0)),"Aucun")&lt;&gt;"Aucun",G1306=""),"Lot manquant",IF(COUNTIF($N$2:$N$5000,N1306)&gt;1,"Doublon ?","")))))</f>
        <v/>
      </c>
      <c r="N1306" s="6" t="str">
        <f aca="false">IF(D1306="","",B1306&amp;"/"&amp;C1306&amp;"/"&amp;D1306&amp;"/"&amp;G1306&amp;"/"&amp;H1306&amp;"/"&amp;TEXT(A1306,"0"))</f>
        <v>BS-2609-2003/Sortie/BO830//4/46289</v>
      </c>
    </row>
    <row r="1307" customFormat="false" ht="15" hidden="false" customHeight="false" outlineLevel="0" collapsed="false">
      <c r="A1307" s="37" t="n">
        <v>46289</v>
      </c>
      <c r="B1307" s="38" t="s">
        <v>1428</v>
      </c>
      <c r="C1307" s="38" t="s">
        <v>113</v>
      </c>
      <c r="D1307" s="38" t="s">
        <v>98</v>
      </c>
      <c r="E1307" s="39" t="str">
        <f aca="false">IF(D1307="","",IFERROR(INDEX(Articles!$B$5:$B$304,MATCH(D1307,Articles!$A$5:$A$304,0)),"Référence inconnue"))</f>
        <v>Roulement 6204-2RS</v>
      </c>
      <c r="F1307" s="38" t="s">
        <v>93</v>
      </c>
      <c r="G1307" s="38"/>
      <c r="H1307" s="38" t="n">
        <v>2</v>
      </c>
      <c r="I1307" s="40" t="n">
        <f aca="false">IF(C1307="","",IFERROR(INDEX(Listes!$B$3:$B$20,MATCH(C1307,Listes!$A$3:$A$20,0)),""))</f>
        <v>-1</v>
      </c>
      <c r="J1307" s="40" t="n">
        <f aca="false">IF(OR(H1307="",I1307=""),0,H1307*I1307)</f>
        <v>-2</v>
      </c>
      <c r="K1307" s="38" t="s">
        <v>93</v>
      </c>
      <c r="L1307" s="38" t="s">
        <v>124</v>
      </c>
      <c r="M1307" s="41" t="str">
        <f aca="false">IF(D1307="","",IF(E1307="Référence inconnue","Référence inconnue",IF(I1307="","Type inconnu",IF(AND(IFERROR(INDEX(Articles!$I$5:$I$304,MATCH(D1307,Articles!$A$5:$A$304,0)),"Aucun")&lt;&gt;"Aucun",G1307=""),"Lot manquant",IF(COUNTIF($N$2:$N$5000,N1307)&gt;1,"Doublon ?","")))))</f>
        <v/>
      </c>
      <c r="N1307" s="6" t="str">
        <f aca="false">IF(D1307="","",B1307&amp;"/"&amp;C1307&amp;"/"&amp;D1307&amp;"/"&amp;G1307&amp;"/"&amp;H1307&amp;"/"&amp;TEXT(A1307,"0"))</f>
        <v>BS-2609-2004/Sortie/RL6204//2/46289</v>
      </c>
    </row>
    <row r="1308" customFormat="false" ht="15" hidden="false" customHeight="false" outlineLevel="0" collapsed="false">
      <c r="A1308" s="37" t="n">
        <v>46289</v>
      </c>
      <c r="B1308" s="38" t="s">
        <v>1429</v>
      </c>
      <c r="C1308" s="38" t="s">
        <v>113</v>
      </c>
      <c r="D1308" s="38" t="s">
        <v>105</v>
      </c>
      <c r="E1308" s="39" t="str">
        <f aca="false">IF(D1308="","",IFERROR(INDEX(Articles!$B$5:$B$304,MATCH(D1308,Articles!$A$5:$A$304,0)),"Référence inconnue"))</f>
        <v>Élingue textile 2 t, 2 m</v>
      </c>
      <c r="F1308" s="38" t="s">
        <v>93</v>
      </c>
      <c r="G1308" s="38"/>
      <c r="H1308" s="38" t="n">
        <v>1</v>
      </c>
      <c r="I1308" s="40" t="n">
        <f aca="false">IF(C1308="","",IFERROR(INDEX(Listes!$B$3:$B$20,MATCH(C1308,Listes!$A$3:$A$20,0)),""))</f>
        <v>-1</v>
      </c>
      <c r="J1308" s="40" t="n">
        <f aca="false">IF(OR(H1308="",I1308=""),0,H1308*I1308)</f>
        <v>-1</v>
      </c>
      <c r="K1308" s="38" t="s">
        <v>93</v>
      </c>
      <c r="L1308" s="38" t="s">
        <v>124</v>
      </c>
      <c r="M1308" s="41" t="str">
        <f aca="false">IF(D1308="","",IF(E1308="Référence inconnue","Référence inconnue",IF(I1308="","Type inconnu",IF(AND(IFERROR(INDEX(Articles!$I$5:$I$304,MATCH(D1308,Articles!$A$5:$A$304,0)),"Aucun")&lt;&gt;"Aucun",G1308=""),"Lot manquant",IF(COUNTIF($N$2:$N$5000,N1308)&gt;1,"Doublon ?","")))))</f>
        <v/>
      </c>
      <c r="N1308" s="6" t="str">
        <f aca="false">IF(D1308="","",B1308&amp;"/"&amp;C1308&amp;"/"&amp;D1308&amp;"/"&amp;G1308&amp;"/"&amp;H1308&amp;"/"&amp;TEXT(A1308,"0"))</f>
        <v>BS-2609-2005/Sortie/EL2T//1/46289</v>
      </c>
    </row>
    <row r="1309" customFormat="false" ht="15" hidden="false" customHeight="false" outlineLevel="0" collapsed="false">
      <c r="A1309" s="37" t="n">
        <v>46290</v>
      </c>
      <c r="B1309" s="38" t="s">
        <v>1430</v>
      </c>
      <c r="C1309" s="38" t="s">
        <v>113</v>
      </c>
      <c r="D1309" s="38" t="s">
        <v>92</v>
      </c>
      <c r="E1309" s="39" t="str">
        <f aca="false">IF(D1309="","",IFERROR(INDEX(Articles!$B$5:$B$304,MATCH(D1309,Articles!$A$5:$A$304,0)),"Référence inconnue"))</f>
        <v>Disque à tronçonner Ø125 mm</v>
      </c>
      <c r="F1309" s="38" t="s">
        <v>111</v>
      </c>
      <c r="G1309" s="38"/>
      <c r="H1309" s="38" t="n">
        <v>3</v>
      </c>
      <c r="I1309" s="40" t="n">
        <f aca="false">IF(C1309="","",IFERROR(INDEX(Listes!$B$3:$B$20,MATCH(C1309,Listes!$A$3:$A$20,0)),""))</f>
        <v>-1</v>
      </c>
      <c r="J1309" s="40" t="n">
        <f aca="false">IF(OR(H1309="",I1309=""),0,H1309*I1309)</f>
        <v>-3</v>
      </c>
      <c r="K1309" s="38" t="s">
        <v>111</v>
      </c>
      <c r="L1309" s="38" t="s">
        <v>114</v>
      </c>
      <c r="M1309" s="41" t="str">
        <f aca="false">IF(D1309="","",IF(E1309="Référence inconnue","Référence inconnue",IF(I1309="","Type inconnu",IF(AND(IFERROR(INDEX(Articles!$I$5:$I$304,MATCH(D1309,Articles!$A$5:$A$304,0)),"Aucun")&lt;&gt;"Aucun",G1309=""),"Lot manquant",IF(COUNTIF($N$2:$N$5000,N1309)&gt;1,"Doublon ?","")))))</f>
        <v/>
      </c>
      <c r="N1309" s="6" t="str">
        <f aca="false">IF(D1309="","",B1309&amp;"/"&amp;C1309&amp;"/"&amp;D1309&amp;"/"&amp;G1309&amp;"/"&amp;H1309&amp;"/"&amp;TEXT(A1309,"0"))</f>
        <v>BS-2609-2006/Sortie/DT125//3/46290</v>
      </c>
    </row>
    <row r="1310" customFormat="false" ht="15" hidden="false" customHeight="false" outlineLevel="0" collapsed="false">
      <c r="A1310" s="37" t="n">
        <v>46290</v>
      </c>
      <c r="B1310" s="38" t="s">
        <v>1431</v>
      </c>
      <c r="C1310" s="38" t="s">
        <v>113</v>
      </c>
      <c r="D1310" s="38" t="s">
        <v>92</v>
      </c>
      <c r="E1310" s="39" t="str">
        <f aca="false">IF(D1310="","",IFERROR(INDEX(Articles!$B$5:$B$304,MATCH(D1310,Articles!$A$5:$A$304,0)),"Référence inconnue"))</f>
        <v>Disque à tronçonner Ø125 mm</v>
      </c>
      <c r="F1310" s="38" t="s">
        <v>111</v>
      </c>
      <c r="G1310" s="38"/>
      <c r="H1310" s="38" t="n">
        <v>4</v>
      </c>
      <c r="I1310" s="40" t="n">
        <f aca="false">IF(C1310="","",IFERROR(INDEX(Listes!$B$3:$B$20,MATCH(C1310,Listes!$A$3:$A$20,0)),""))</f>
        <v>-1</v>
      </c>
      <c r="J1310" s="40" t="n">
        <f aca="false">IF(OR(H1310="",I1310=""),0,H1310*I1310)</f>
        <v>-4</v>
      </c>
      <c r="K1310" s="38" t="s">
        <v>111</v>
      </c>
      <c r="L1310" s="38" t="s">
        <v>114</v>
      </c>
      <c r="M1310" s="41" t="str">
        <f aca="false">IF(D1310="","",IF(E1310="Référence inconnue","Référence inconnue",IF(I1310="","Type inconnu",IF(AND(IFERROR(INDEX(Articles!$I$5:$I$304,MATCH(D1310,Articles!$A$5:$A$304,0)),"Aucun")&lt;&gt;"Aucun",G1310=""),"Lot manquant",IF(COUNTIF($N$2:$N$5000,N1310)&gt;1,"Doublon ?","")))))</f>
        <v/>
      </c>
      <c r="N1310" s="6" t="str">
        <f aca="false">IF(D1310="","",B1310&amp;"/"&amp;C1310&amp;"/"&amp;D1310&amp;"/"&amp;G1310&amp;"/"&amp;H1310&amp;"/"&amp;TEXT(A1310,"0"))</f>
        <v>BS-2609-2007/Sortie/DT125//4/46290</v>
      </c>
    </row>
    <row r="1311" customFormat="false" ht="15" hidden="false" customHeight="false" outlineLevel="0" collapsed="false">
      <c r="A1311" s="37" t="n">
        <v>46290</v>
      </c>
      <c r="B1311" s="38" t="s">
        <v>1432</v>
      </c>
      <c r="C1311" s="38" t="s">
        <v>113</v>
      </c>
      <c r="D1311" s="38" t="s">
        <v>95</v>
      </c>
      <c r="E1311" s="39" t="str">
        <f aca="false">IF(D1311="","",IFERROR(INDEX(Articles!$B$5:$B$304,MATCH(D1311,Articles!$A$5:$A$304,0)),"Référence inconnue"))</f>
        <v>Gants de manutention taille 9</v>
      </c>
      <c r="F1311" s="38" t="s">
        <v>93</v>
      </c>
      <c r="G1311" s="38"/>
      <c r="H1311" s="38" t="n">
        <v>7</v>
      </c>
      <c r="I1311" s="40" t="n">
        <f aca="false">IF(C1311="","",IFERROR(INDEX(Listes!$B$3:$B$20,MATCH(C1311,Listes!$A$3:$A$20,0)),""))</f>
        <v>-1</v>
      </c>
      <c r="J1311" s="40" t="n">
        <f aca="false">IF(OR(H1311="",I1311=""),0,H1311*I1311)</f>
        <v>-7</v>
      </c>
      <c r="K1311" s="38" t="s">
        <v>93</v>
      </c>
      <c r="L1311" s="38" t="s">
        <v>114</v>
      </c>
      <c r="M1311" s="41" t="str">
        <f aca="false">IF(D1311="","",IF(E1311="Référence inconnue","Référence inconnue",IF(I1311="","Type inconnu",IF(AND(IFERROR(INDEX(Articles!$I$5:$I$304,MATCH(D1311,Articles!$A$5:$A$304,0)),"Aucun")&lt;&gt;"Aucun",G1311=""),"Lot manquant",IF(COUNTIF($N$2:$N$5000,N1311)&gt;1,"Doublon ?","")))))</f>
        <v/>
      </c>
      <c r="N1311" s="6" t="str">
        <f aca="false">IF(D1311="","",B1311&amp;"/"&amp;C1311&amp;"/"&amp;D1311&amp;"/"&amp;G1311&amp;"/"&amp;H1311&amp;"/"&amp;TEXT(A1311,"0"))</f>
        <v>BS-2609-2008/Sortie/GA09//7/46290</v>
      </c>
    </row>
    <row r="1312" customFormat="false" ht="15" hidden="false" customHeight="false" outlineLevel="0" collapsed="false">
      <c r="A1312" s="37" t="n">
        <v>46290</v>
      </c>
      <c r="B1312" s="38" t="s">
        <v>1433</v>
      </c>
      <c r="C1312" s="38" t="s">
        <v>113</v>
      </c>
      <c r="D1312" s="38" t="s">
        <v>96</v>
      </c>
      <c r="E1312" s="39" t="str">
        <f aca="false">IF(D1312="","",IFERROR(INDEX(Articles!$B$5:$B$304,MATCH(D1312,Articles!$A$5:$A$304,0)),"Référence inconnue"))</f>
        <v>Film étirable 500 mm</v>
      </c>
      <c r="F1312" s="38" t="s">
        <v>93</v>
      </c>
      <c r="G1312" s="38"/>
      <c r="H1312" s="38" t="n">
        <v>5</v>
      </c>
      <c r="I1312" s="40" t="n">
        <f aca="false">IF(C1312="","",IFERROR(INDEX(Listes!$B$3:$B$20,MATCH(C1312,Listes!$A$3:$A$20,0)),""))</f>
        <v>-1</v>
      </c>
      <c r="J1312" s="40" t="n">
        <f aca="false">IF(OR(H1312="",I1312=""),0,H1312*I1312)</f>
        <v>-5</v>
      </c>
      <c r="K1312" s="38" t="s">
        <v>93</v>
      </c>
      <c r="L1312" s="38" t="s">
        <v>121</v>
      </c>
      <c r="M1312" s="41" t="str">
        <f aca="false">IF(D1312="","",IF(E1312="Référence inconnue","Référence inconnue",IF(I1312="","Type inconnu",IF(AND(IFERROR(INDEX(Articles!$I$5:$I$304,MATCH(D1312,Articles!$A$5:$A$304,0)),"Aucun")&lt;&gt;"Aucun",G1312=""),"Lot manquant",IF(COUNTIF($N$2:$N$5000,N1312)&gt;1,"Doublon ?","")))))</f>
        <v/>
      </c>
      <c r="N1312" s="6" t="str">
        <f aca="false">IF(D1312="","",B1312&amp;"/"&amp;C1312&amp;"/"&amp;D1312&amp;"/"&amp;G1312&amp;"/"&amp;H1312&amp;"/"&amp;TEXT(A1312,"0"))</f>
        <v>BS-2609-2009/Sortie/FS500//5/46290</v>
      </c>
    </row>
    <row r="1313" customFormat="false" ht="15" hidden="false" customHeight="false" outlineLevel="0" collapsed="false">
      <c r="A1313" s="37" t="n">
        <v>46293</v>
      </c>
      <c r="B1313" s="38" t="s">
        <v>1434</v>
      </c>
      <c r="C1313" s="38" t="s">
        <v>140</v>
      </c>
      <c r="D1313" s="38" t="s">
        <v>98</v>
      </c>
      <c r="E1313" s="39" t="str">
        <f aca="false">IF(D1313="","",IFERROR(INDEX(Articles!$B$5:$B$304,MATCH(D1313,Articles!$A$5:$A$304,0)),"Référence inconnue"))</f>
        <v>Roulement 6204-2RS</v>
      </c>
      <c r="F1313" s="38" t="s">
        <v>93</v>
      </c>
      <c r="G1313" s="38"/>
      <c r="H1313" s="38" t="n">
        <v>24</v>
      </c>
      <c r="I1313" s="40" t="n">
        <f aca="false">IF(C1313="","",IFERROR(INDEX(Listes!$B$3:$B$20,MATCH(C1313,Listes!$A$3:$A$20,0)),""))</f>
        <v>1</v>
      </c>
      <c r="J1313" s="40" t="n">
        <f aca="false">IF(OR(H1313="",I1313=""),0,H1313*I1313)</f>
        <v>24</v>
      </c>
      <c r="K1313" s="38" t="s">
        <v>93</v>
      </c>
      <c r="L1313" s="38" t="s">
        <v>1435</v>
      </c>
      <c r="M1313" s="41" t="str">
        <f aca="false">IF(D1313="","",IF(E1313="Référence inconnue","Référence inconnue",IF(I1313="","Type inconnu",IF(AND(IFERROR(INDEX(Articles!$I$5:$I$304,MATCH(D1313,Articles!$A$5:$A$304,0)),"Aucun")&lt;&gt;"Aucun",G1313=""),"Lot manquant",IF(COUNTIF($N$2:$N$5000,N1313)&gt;1,"Doublon ?","")))))</f>
        <v/>
      </c>
      <c r="N1313" s="6" t="str">
        <f aca="false">IF(D1313="","",B1313&amp;"/"&amp;C1313&amp;"/"&amp;D1313&amp;"/"&amp;G1313&amp;"/"&amp;H1313&amp;"/"&amp;TEXT(A1313,"0"))</f>
        <v>BR-2609-092/Réception/RL6204//24/46293</v>
      </c>
    </row>
    <row r="1314" customFormat="false" ht="15" hidden="false" customHeight="false" outlineLevel="0" collapsed="false">
      <c r="A1314" s="37" t="n">
        <v>46293</v>
      </c>
      <c r="B1314" s="38" t="s">
        <v>1436</v>
      </c>
      <c r="C1314" s="38" t="s">
        <v>113</v>
      </c>
      <c r="D1314" s="38" t="s">
        <v>92</v>
      </c>
      <c r="E1314" s="39" t="str">
        <f aca="false">IF(D1314="","",IFERROR(INDEX(Articles!$B$5:$B$304,MATCH(D1314,Articles!$A$5:$A$304,0)),"Référence inconnue"))</f>
        <v>Disque à tronçonner Ø125 mm</v>
      </c>
      <c r="F1314" s="38" t="s">
        <v>111</v>
      </c>
      <c r="G1314" s="38"/>
      <c r="H1314" s="38" t="n">
        <v>5</v>
      </c>
      <c r="I1314" s="40" t="n">
        <f aca="false">IF(C1314="","",IFERROR(INDEX(Listes!$B$3:$B$20,MATCH(C1314,Listes!$A$3:$A$20,0)),""))</f>
        <v>-1</v>
      </c>
      <c r="J1314" s="40" t="n">
        <f aca="false">IF(OR(H1314="",I1314=""),0,H1314*I1314)</f>
        <v>-5</v>
      </c>
      <c r="K1314" s="38" t="s">
        <v>111</v>
      </c>
      <c r="L1314" s="38" t="s">
        <v>114</v>
      </c>
      <c r="M1314" s="41" t="str">
        <f aca="false">IF(D1314="","",IF(E1314="Référence inconnue","Référence inconnue",IF(I1314="","Type inconnu",IF(AND(IFERROR(INDEX(Articles!$I$5:$I$304,MATCH(D1314,Articles!$A$5:$A$304,0)),"Aucun")&lt;&gt;"Aucun",G1314=""),"Lot manquant",IF(COUNTIF($N$2:$N$5000,N1314)&gt;1,"Doublon ?","")))))</f>
        <v/>
      </c>
      <c r="N1314" s="6" t="str">
        <f aca="false">IF(D1314="","",B1314&amp;"/"&amp;C1314&amp;"/"&amp;D1314&amp;"/"&amp;G1314&amp;"/"&amp;H1314&amp;"/"&amp;TEXT(A1314,"0"))</f>
        <v>BS-2609-2010/Sortie/DT125//5/46293</v>
      </c>
    </row>
    <row r="1315" customFormat="false" ht="15" hidden="false" customHeight="false" outlineLevel="0" collapsed="false">
      <c r="A1315" s="37" t="n">
        <v>46293</v>
      </c>
      <c r="B1315" s="38" t="s">
        <v>1437</v>
      </c>
      <c r="C1315" s="38" t="s">
        <v>113</v>
      </c>
      <c r="D1315" s="38" t="s">
        <v>92</v>
      </c>
      <c r="E1315" s="39" t="str">
        <f aca="false">IF(D1315="","",IFERROR(INDEX(Articles!$B$5:$B$304,MATCH(D1315,Articles!$A$5:$A$304,0)),"Référence inconnue"))</f>
        <v>Disque à tronçonner Ø125 mm</v>
      </c>
      <c r="F1315" s="38" t="s">
        <v>111</v>
      </c>
      <c r="G1315" s="38"/>
      <c r="H1315" s="38" t="n">
        <v>6</v>
      </c>
      <c r="I1315" s="40" t="n">
        <f aca="false">IF(C1315="","",IFERROR(INDEX(Listes!$B$3:$B$20,MATCH(C1315,Listes!$A$3:$A$20,0)),""))</f>
        <v>-1</v>
      </c>
      <c r="J1315" s="40" t="n">
        <f aca="false">IF(OR(H1315="",I1315=""),0,H1315*I1315)</f>
        <v>-6</v>
      </c>
      <c r="K1315" s="38" t="s">
        <v>111</v>
      </c>
      <c r="L1315" s="38" t="s">
        <v>114</v>
      </c>
      <c r="M1315" s="41" t="str">
        <f aca="false">IF(D1315="","",IF(E1315="Référence inconnue","Référence inconnue",IF(I1315="","Type inconnu",IF(AND(IFERROR(INDEX(Articles!$I$5:$I$304,MATCH(D1315,Articles!$A$5:$A$304,0)),"Aucun")&lt;&gt;"Aucun",G1315=""),"Lot manquant",IF(COUNTIF($N$2:$N$5000,N1315)&gt;1,"Doublon ?","")))))</f>
        <v/>
      </c>
      <c r="N1315" s="6" t="str">
        <f aca="false">IF(D1315="","",B1315&amp;"/"&amp;C1315&amp;"/"&amp;D1315&amp;"/"&amp;G1315&amp;"/"&amp;H1315&amp;"/"&amp;TEXT(A1315,"0"))</f>
        <v>BS-2609-2011/Sortie/DT125//6/46293</v>
      </c>
    </row>
    <row r="1316" customFormat="false" ht="15" hidden="false" customHeight="false" outlineLevel="0" collapsed="false">
      <c r="A1316" s="37" t="n">
        <v>46293</v>
      </c>
      <c r="B1316" s="38" t="s">
        <v>1438</v>
      </c>
      <c r="C1316" s="38" t="s">
        <v>113</v>
      </c>
      <c r="D1316" s="38" t="s">
        <v>95</v>
      </c>
      <c r="E1316" s="39" t="str">
        <f aca="false">IF(D1316="","",IFERROR(INDEX(Articles!$B$5:$B$304,MATCH(D1316,Articles!$A$5:$A$304,0)),"Référence inconnue"))</f>
        <v>Gants de manutention taille 9</v>
      </c>
      <c r="F1316" s="38" t="s">
        <v>93</v>
      </c>
      <c r="G1316" s="38"/>
      <c r="H1316" s="38" t="n">
        <v>6</v>
      </c>
      <c r="I1316" s="40" t="n">
        <f aca="false">IF(C1316="","",IFERROR(INDEX(Listes!$B$3:$B$20,MATCH(C1316,Listes!$A$3:$A$20,0)),""))</f>
        <v>-1</v>
      </c>
      <c r="J1316" s="40" t="n">
        <f aca="false">IF(OR(H1316="",I1316=""),0,H1316*I1316)</f>
        <v>-6</v>
      </c>
      <c r="K1316" s="38" t="s">
        <v>93</v>
      </c>
      <c r="L1316" s="38" t="s">
        <v>124</v>
      </c>
      <c r="M1316" s="41" t="str">
        <f aca="false">IF(D1316="","",IF(E1316="Référence inconnue","Référence inconnue",IF(I1316="","Type inconnu",IF(AND(IFERROR(INDEX(Articles!$I$5:$I$304,MATCH(D1316,Articles!$A$5:$A$304,0)),"Aucun")&lt;&gt;"Aucun",G1316=""),"Lot manquant",IF(COUNTIF($N$2:$N$5000,N1316)&gt;1,"Doublon ?","")))))</f>
        <v/>
      </c>
      <c r="N1316" s="6" t="str">
        <f aca="false">IF(D1316="","",B1316&amp;"/"&amp;C1316&amp;"/"&amp;D1316&amp;"/"&amp;G1316&amp;"/"&amp;H1316&amp;"/"&amp;TEXT(A1316,"0"))</f>
        <v>BS-2609-2012/Sortie/GA09//6/46293</v>
      </c>
    </row>
    <row r="1317" customFormat="false" ht="15" hidden="false" customHeight="false" outlineLevel="0" collapsed="false">
      <c r="A1317" s="37" t="n">
        <v>46293</v>
      </c>
      <c r="B1317" s="38" t="s">
        <v>1439</v>
      </c>
      <c r="C1317" s="38" t="s">
        <v>113</v>
      </c>
      <c r="D1317" s="38" t="s">
        <v>98</v>
      </c>
      <c r="E1317" s="39" t="str">
        <f aca="false">IF(D1317="","",IFERROR(INDEX(Articles!$B$5:$B$304,MATCH(D1317,Articles!$A$5:$A$304,0)),"Référence inconnue"))</f>
        <v>Roulement 6204-2RS</v>
      </c>
      <c r="F1317" s="38" t="s">
        <v>93</v>
      </c>
      <c r="G1317" s="38"/>
      <c r="H1317" s="38" t="n">
        <v>6</v>
      </c>
      <c r="I1317" s="40" t="n">
        <f aca="false">IF(C1317="","",IFERROR(INDEX(Listes!$B$3:$B$20,MATCH(C1317,Listes!$A$3:$A$20,0)),""))</f>
        <v>-1</v>
      </c>
      <c r="J1317" s="40" t="n">
        <f aca="false">IF(OR(H1317="",I1317=""),0,H1317*I1317)</f>
        <v>-6</v>
      </c>
      <c r="K1317" s="38" t="s">
        <v>93</v>
      </c>
      <c r="L1317" s="38" t="s">
        <v>124</v>
      </c>
      <c r="M1317" s="41" t="str">
        <f aca="false">IF(D1317="","",IF(E1317="Référence inconnue","Référence inconnue",IF(I1317="","Type inconnu",IF(AND(IFERROR(INDEX(Articles!$I$5:$I$304,MATCH(D1317,Articles!$A$5:$A$304,0)),"Aucun")&lt;&gt;"Aucun",G1317=""),"Lot manquant",IF(COUNTIF($N$2:$N$5000,N1317)&gt;1,"Doublon ?","")))))</f>
        <v/>
      </c>
      <c r="N1317" s="6" t="str">
        <f aca="false">IF(D1317="","",B1317&amp;"/"&amp;C1317&amp;"/"&amp;D1317&amp;"/"&amp;G1317&amp;"/"&amp;H1317&amp;"/"&amp;TEXT(A1317,"0"))</f>
        <v>BS-2609-2013/Sortie/RL6204//6/46293</v>
      </c>
    </row>
    <row r="1318" customFormat="false" ht="15" hidden="false" customHeight="false" outlineLevel="0" collapsed="false">
      <c r="A1318" s="37" t="n">
        <v>46294</v>
      </c>
      <c r="B1318" s="38" t="s">
        <v>1440</v>
      </c>
      <c r="C1318" s="38" t="s">
        <v>107</v>
      </c>
      <c r="D1318" s="38" t="s">
        <v>92</v>
      </c>
      <c r="E1318" s="39" t="str">
        <f aca="false">IF(D1318="","",IFERROR(INDEX(Articles!$B$5:$B$304,MATCH(D1318,Articles!$A$5:$A$304,0)),"Référence inconnue"))</f>
        <v>Disque à tronçonner Ø125 mm</v>
      </c>
      <c r="F1318" s="38" t="s">
        <v>93</v>
      </c>
      <c r="G1318" s="38"/>
      <c r="H1318" s="38" t="n">
        <v>20</v>
      </c>
      <c r="I1318" s="40" t="n">
        <f aca="false">IF(C1318="","",IFERROR(INDEX(Listes!$B$3:$B$20,MATCH(C1318,Listes!$A$3:$A$20,0)),""))</f>
        <v>-1</v>
      </c>
      <c r="J1318" s="40" t="n">
        <f aca="false">IF(OR(H1318="",I1318=""),0,H1318*I1318)</f>
        <v>-20</v>
      </c>
      <c r="K1318" s="38" t="s">
        <v>93</v>
      </c>
      <c r="L1318" s="38" t="s">
        <v>108</v>
      </c>
      <c r="M1318" s="41" t="str">
        <f aca="false">IF(D1318="","",IF(E1318="Référence inconnue","Référence inconnue",IF(I1318="","Type inconnu",IF(AND(IFERROR(INDEX(Articles!$I$5:$I$304,MATCH(D1318,Articles!$A$5:$A$304,0)),"Aucun")&lt;&gt;"Aucun",G1318=""),"Lot manquant",IF(COUNTIF($N$2:$N$5000,N1318)&gt;1,"Doublon ?","")))))</f>
        <v/>
      </c>
      <c r="N1318" s="6" t="str">
        <f aca="false">IF(D1318="","",B1318&amp;"/"&amp;C1318&amp;"/"&amp;D1318&amp;"/"&amp;G1318&amp;"/"&amp;H1318&amp;"/"&amp;TEXT(A1318,"0"))</f>
        <v>TR-2609-094/Transfert sortant/DT125//20/46294</v>
      </c>
    </row>
    <row r="1319" customFormat="false" ht="15" hidden="false" customHeight="false" outlineLevel="0" collapsed="false">
      <c r="A1319" s="37" t="n">
        <v>46294</v>
      </c>
      <c r="B1319" s="38" t="s">
        <v>1440</v>
      </c>
      <c r="C1319" s="38" t="s">
        <v>110</v>
      </c>
      <c r="D1319" s="38" t="s">
        <v>92</v>
      </c>
      <c r="E1319" s="39" t="str">
        <f aca="false">IF(D1319="","",IFERROR(INDEX(Articles!$B$5:$B$304,MATCH(D1319,Articles!$A$5:$A$304,0)),"Référence inconnue"))</f>
        <v>Disque à tronçonner Ø125 mm</v>
      </c>
      <c r="F1319" s="38" t="s">
        <v>111</v>
      </c>
      <c r="G1319" s="38"/>
      <c r="H1319" s="38" t="n">
        <v>20</v>
      </c>
      <c r="I1319" s="40" t="n">
        <f aca="false">IF(C1319="","",IFERROR(INDEX(Listes!$B$3:$B$20,MATCH(C1319,Listes!$A$3:$A$20,0)),""))</f>
        <v>1</v>
      </c>
      <c r="J1319" s="40" t="n">
        <f aca="false">IF(OR(H1319="",I1319=""),0,H1319*I1319)</f>
        <v>20</v>
      </c>
      <c r="K1319" s="38" t="s">
        <v>93</v>
      </c>
      <c r="L1319" s="38" t="s">
        <v>108</v>
      </c>
      <c r="M1319" s="41" t="str">
        <f aca="false">IF(D1319="","",IF(E1319="Référence inconnue","Référence inconnue",IF(I1319="","Type inconnu",IF(AND(IFERROR(INDEX(Articles!$I$5:$I$304,MATCH(D1319,Articles!$A$5:$A$304,0)),"Aucun")&lt;&gt;"Aucun",G1319=""),"Lot manquant",IF(COUNTIF($N$2:$N$5000,N1319)&gt;1,"Doublon ?","")))))</f>
        <v/>
      </c>
      <c r="N1319" s="6" t="str">
        <f aca="false">IF(D1319="","",B1319&amp;"/"&amp;C1319&amp;"/"&amp;D1319&amp;"/"&amp;G1319&amp;"/"&amp;H1319&amp;"/"&amp;TEXT(A1319,"0"))</f>
        <v>TR-2609-094/Transfert entrant/DT125//20/46294</v>
      </c>
    </row>
    <row r="1320" customFormat="false" ht="15" hidden="false" customHeight="false" outlineLevel="0" collapsed="false">
      <c r="A1320" s="37" t="n">
        <v>46294</v>
      </c>
      <c r="B1320" s="38" t="s">
        <v>1441</v>
      </c>
      <c r="C1320" s="38" t="s">
        <v>113</v>
      </c>
      <c r="D1320" s="38" t="s">
        <v>95</v>
      </c>
      <c r="E1320" s="39" t="str">
        <f aca="false">IF(D1320="","",IFERROR(INDEX(Articles!$B$5:$B$304,MATCH(D1320,Articles!$A$5:$A$304,0)),"Référence inconnue"))</f>
        <v>Gants de manutention taille 9</v>
      </c>
      <c r="F1320" s="38" t="s">
        <v>93</v>
      </c>
      <c r="G1320" s="38"/>
      <c r="H1320" s="38" t="n">
        <v>6</v>
      </c>
      <c r="I1320" s="40" t="n">
        <f aca="false">IF(C1320="","",IFERROR(INDEX(Listes!$B$3:$B$20,MATCH(C1320,Listes!$A$3:$A$20,0)),""))</f>
        <v>-1</v>
      </c>
      <c r="J1320" s="40" t="n">
        <f aca="false">IF(OR(H1320="",I1320=""),0,H1320*I1320)</f>
        <v>-6</v>
      </c>
      <c r="K1320" s="38" t="s">
        <v>93</v>
      </c>
      <c r="L1320" s="38" t="s">
        <v>114</v>
      </c>
      <c r="M1320" s="41" t="str">
        <f aca="false">IF(D1320="","",IF(E1320="Référence inconnue","Référence inconnue",IF(I1320="","Type inconnu",IF(AND(IFERROR(INDEX(Articles!$I$5:$I$304,MATCH(D1320,Articles!$A$5:$A$304,0)),"Aucun")&lt;&gt;"Aucun",G1320=""),"Lot manquant",IF(COUNTIF($N$2:$N$5000,N1320)&gt;1,"Doublon ?","")))))</f>
        <v/>
      </c>
      <c r="N1320" s="6" t="str">
        <f aca="false">IF(D1320="","",B1320&amp;"/"&amp;C1320&amp;"/"&amp;D1320&amp;"/"&amp;G1320&amp;"/"&amp;H1320&amp;"/"&amp;TEXT(A1320,"0"))</f>
        <v>BS-2609-2014/Sortie/GA09//6/46294</v>
      </c>
    </row>
    <row r="1321" customFormat="false" ht="15" hidden="false" customHeight="false" outlineLevel="0" collapsed="false">
      <c r="A1321" s="37" t="n">
        <v>46294</v>
      </c>
      <c r="B1321" s="38" t="s">
        <v>1442</v>
      </c>
      <c r="C1321" s="38" t="s">
        <v>113</v>
      </c>
      <c r="D1321" s="38" t="s">
        <v>98</v>
      </c>
      <c r="E1321" s="39" t="str">
        <f aca="false">IF(D1321="","",IFERROR(INDEX(Articles!$B$5:$B$304,MATCH(D1321,Articles!$A$5:$A$304,0)),"Référence inconnue"))</f>
        <v>Roulement 6204-2RS</v>
      </c>
      <c r="F1321" s="38" t="s">
        <v>93</v>
      </c>
      <c r="G1321" s="38"/>
      <c r="H1321" s="38" t="n">
        <v>4</v>
      </c>
      <c r="I1321" s="40" t="n">
        <f aca="false">IF(C1321="","",IFERROR(INDEX(Listes!$B$3:$B$20,MATCH(C1321,Listes!$A$3:$A$20,0)),""))</f>
        <v>-1</v>
      </c>
      <c r="J1321" s="40" t="n">
        <f aca="false">IF(OR(H1321="",I1321=""),0,H1321*I1321)</f>
        <v>-4</v>
      </c>
      <c r="K1321" s="38" t="s">
        <v>93</v>
      </c>
      <c r="L1321" s="38" t="s">
        <v>124</v>
      </c>
      <c r="M1321" s="41" t="str">
        <f aca="false">IF(D1321="","",IF(E1321="Référence inconnue","Référence inconnue",IF(I1321="","Type inconnu",IF(AND(IFERROR(INDEX(Articles!$I$5:$I$304,MATCH(D1321,Articles!$A$5:$A$304,0)),"Aucun")&lt;&gt;"Aucun",G1321=""),"Lot manquant",IF(COUNTIF($N$2:$N$5000,N1321)&gt;1,"Doublon ?","")))))</f>
        <v/>
      </c>
      <c r="N1321" s="6" t="str">
        <f aca="false">IF(D1321="","",B1321&amp;"/"&amp;C1321&amp;"/"&amp;D1321&amp;"/"&amp;G1321&amp;"/"&amp;H1321&amp;"/"&amp;TEXT(A1321,"0"))</f>
        <v>BS-2609-2015/Sortie/RL6204//4/46294</v>
      </c>
    </row>
    <row r="1322" customFormat="false" ht="15" hidden="false" customHeight="false" outlineLevel="0" collapsed="false">
      <c r="A1322" s="37" t="n">
        <v>46295</v>
      </c>
      <c r="B1322" s="38" t="s">
        <v>1443</v>
      </c>
      <c r="C1322" s="38" t="s">
        <v>113</v>
      </c>
      <c r="D1322" s="38" t="s">
        <v>92</v>
      </c>
      <c r="E1322" s="39" t="str">
        <f aca="false">IF(D1322="","",IFERROR(INDEX(Articles!$B$5:$B$304,MATCH(D1322,Articles!$A$5:$A$304,0)),"Référence inconnue"))</f>
        <v>Disque à tronçonner Ø125 mm</v>
      </c>
      <c r="F1322" s="38" t="s">
        <v>111</v>
      </c>
      <c r="G1322" s="38"/>
      <c r="H1322" s="38" t="n">
        <v>2</v>
      </c>
      <c r="I1322" s="40" t="n">
        <f aca="false">IF(C1322="","",IFERROR(INDEX(Listes!$B$3:$B$20,MATCH(C1322,Listes!$A$3:$A$20,0)),""))</f>
        <v>-1</v>
      </c>
      <c r="J1322" s="40" t="n">
        <f aca="false">IF(OR(H1322="",I1322=""),0,H1322*I1322)</f>
        <v>-2</v>
      </c>
      <c r="K1322" s="38" t="s">
        <v>111</v>
      </c>
      <c r="L1322" s="38" t="s">
        <v>114</v>
      </c>
      <c r="M1322" s="41" t="str">
        <f aca="false">IF(D1322="","",IF(E1322="Référence inconnue","Référence inconnue",IF(I1322="","Type inconnu",IF(AND(IFERROR(INDEX(Articles!$I$5:$I$304,MATCH(D1322,Articles!$A$5:$A$304,0)),"Aucun")&lt;&gt;"Aucun",G1322=""),"Lot manquant",IF(COUNTIF($N$2:$N$5000,N1322)&gt;1,"Doublon ?","")))))</f>
        <v/>
      </c>
      <c r="N1322" s="6" t="str">
        <f aca="false">IF(D1322="","",B1322&amp;"/"&amp;C1322&amp;"/"&amp;D1322&amp;"/"&amp;G1322&amp;"/"&amp;H1322&amp;"/"&amp;TEXT(A1322,"0"))</f>
        <v>BS-2609-2016/Sortie/DT125//2/46295</v>
      </c>
    </row>
    <row r="1323" customFormat="false" ht="15" hidden="false" customHeight="false" outlineLevel="0" collapsed="false">
      <c r="A1323" s="37" t="n">
        <v>46295</v>
      </c>
      <c r="B1323" s="38" t="s">
        <v>1444</v>
      </c>
      <c r="C1323" s="38" t="s">
        <v>113</v>
      </c>
      <c r="D1323" s="38" t="s">
        <v>92</v>
      </c>
      <c r="E1323" s="39" t="str">
        <f aca="false">IF(D1323="","",IFERROR(INDEX(Articles!$B$5:$B$304,MATCH(D1323,Articles!$A$5:$A$304,0)),"Référence inconnue"))</f>
        <v>Disque à tronçonner Ø125 mm</v>
      </c>
      <c r="F1323" s="38" t="s">
        <v>111</v>
      </c>
      <c r="G1323" s="38"/>
      <c r="H1323" s="38" t="n">
        <v>5</v>
      </c>
      <c r="I1323" s="40" t="n">
        <f aca="false">IF(C1323="","",IFERROR(INDEX(Listes!$B$3:$B$20,MATCH(C1323,Listes!$A$3:$A$20,0)),""))</f>
        <v>-1</v>
      </c>
      <c r="J1323" s="40" t="n">
        <f aca="false">IF(OR(H1323="",I1323=""),0,H1323*I1323)</f>
        <v>-5</v>
      </c>
      <c r="K1323" s="38" t="s">
        <v>111</v>
      </c>
      <c r="L1323" s="38" t="s">
        <v>114</v>
      </c>
      <c r="M1323" s="41" t="str">
        <f aca="false">IF(D1323="","",IF(E1323="Référence inconnue","Référence inconnue",IF(I1323="","Type inconnu",IF(AND(IFERROR(INDEX(Articles!$I$5:$I$304,MATCH(D1323,Articles!$A$5:$A$304,0)),"Aucun")&lt;&gt;"Aucun",G1323=""),"Lot manquant",IF(COUNTIF($N$2:$N$5000,N1323)&gt;1,"Doublon ?","")))))</f>
        <v/>
      </c>
      <c r="N1323" s="6" t="str">
        <f aca="false">IF(D1323="","",B1323&amp;"/"&amp;C1323&amp;"/"&amp;D1323&amp;"/"&amp;G1323&amp;"/"&amp;H1323&amp;"/"&amp;TEXT(A1323,"0"))</f>
        <v>BS-2609-2017/Sortie/DT125//5/46295</v>
      </c>
    </row>
    <row r="1324" customFormat="false" ht="15" hidden="false" customHeight="false" outlineLevel="0" collapsed="false">
      <c r="A1324" s="37" t="n">
        <v>46295</v>
      </c>
      <c r="B1324" s="38" t="s">
        <v>1445</v>
      </c>
      <c r="C1324" s="38" t="s">
        <v>113</v>
      </c>
      <c r="D1324" s="38" t="s">
        <v>95</v>
      </c>
      <c r="E1324" s="39" t="str">
        <f aca="false">IF(D1324="","",IFERROR(INDEX(Articles!$B$5:$B$304,MATCH(D1324,Articles!$A$5:$A$304,0)),"Référence inconnue"))</f>
        <v>Gants de manutention taille 9</v>
      </c>
      <c r="F1324" s="38" t="s">
        <v>93</v>
      </c>
      <c r="G1324" s="38"/>
      <c r="H1324" s="38" t="n">
        <v>3</v>
      </c>
      <c r="I1324" s="40" t="n">
        <f aca="false">IF(C1324="","",IFERROR(INDEX(Listes!$B$3:$B$20,MATCH(C1324,Listes!$A$3:$A$20,0)),""))</f>
        <v>-1</v>
      </c>
      <c r="J1324" s="40" t="n">
        <f aca="false">IF(OR(H1324="",I1324=""),0,H1324*I1324)</f>
        <v>-3</v>
      </c>
      <c r="K1324" s="38" t="s">
        <v>93</v>
      </c>
      <c r="L1324" s="38" t="s">
        <v>114</v>
      </c>
      <c r="M1324" s="41" t="str">
        <f aca="false">IF(D1324="","",IF(E1324="Référence inconnue","Référence inconnue",IF(I1324="","Type inconnu",IF(AND(IFERROR(INDEX(Articles!$I$5:$I$304,MATCH(D1324,Articles!$A$5:$A$304,0)),"Aucun")&lt;&gt;"Aucun",G1324=""),"Lot manquant",IF(COUNTIF($N$2:$N$5000,N1324)&gt;1,"Doublon ?","")))))</f>
        <v/>
      </c>
      <c r="N1324" s="6" t="str">
        <f aca="false">IF(D1324="","",B1324&amp;"/"&amp;C1324&amp;"/"&amp;D1324&amp;"/"&amp;G1324&amp;"/"&amp;H1324&amp;"/"&amp;TEXT(A1324,"0"))</f>
        <v>BS-2609-2018/Sortie/GA09//3/46295</v>
      </c>
    </row>
    <row r="1325" customFormat="false" ht="15" hidden="false" customHeight="false" outlineLevel="0" collapsed="false">
      <c r="A1325" s="37" t="n">
        <v>46295</v>
      </c>
      <c r="B1325" s="38" t="s">
        <v>1446</v>
      </c>
      <c r="C1325" s="38" t="s">
        <v>113</v>
      </c>
      <c r="D1325" s="38" t="s">
        <v>96</v>
      </c>
      <c r="E1325" s="39" t="str">
        <f aca="false">IF(D1325="","",IFERROR(INDEX(Articles!$B$5:$B$304,MATCH(D1325,Articles!$A$5:$A$304,0)),"Référence inconnue"))</f>
        <v>Film étirable 500 mm</v>
      </c>
      <c r="F1325" s="38" t="s">
        <v>93</v>
      </c>
      <c r="G1325" s="38"/>
      <c r="H1325" s="38" t="n">
        <v>7</v>
      </c>
      <c r="I1325" s="40" t="n">
        <f aca="false">IF(C1325="","",IFERROR(INDEX(Listes!$B$3:$B$20,MATCH(C1325,Listes!$A$3:$A$20,0)),""))</f>
        <v>-1</v>
      </c>
      <c r="J1325" s="40" t="n">
        <f aca="false">IF(OR(H1325="",I1325=""),0,H1325*I1325)</f>
        <v>-7</v>
      </c>
      <c r="K1325" s="38" t="s">
        <v>93</v>
      </c>
      <c r="L1325" s="38" t="s">
        <v>121</v>
      </c>
      <c r="M1325" s="41" t="str">
        <f aca="false">IF(D1325="","",IF(E1325="Référence inconnue","Référence inconnue",IF(I1325="","Type inconnu",IF(AND(IFERROR(INDEX(Articles!$I$5:$I$304,MATCH(D1325,Articles!$A$5:$A$304,0)),"Aucun")&lt;&gt;"Aucun",G1325=""),"Lot manquant",IF(COUNTIF($N$2:$N$5000,N1325)&gt;1,"Doublon ?","")))))</f>
        <v/>
      </c>
      <c r="N1325" s="6" t="str">
        <f aca="false">IF(D1325="","",B1325&amp;"/"&amp;C1325&amp;"/"&amp;D1325&amp;"/"&amp;G1325&amp;"/"&amp;H1325&amp;"/"&amp;TEXT(A1325,"0"))</f>
        <v>BS-2609-2019/Sortie/FS500//7/46295</v>
      </c>
    </row>
    <row r="1326" customFormat="false" ht="15" hidden="false" customHeight="false" outlineLevel="0" collapsed="false">
      <c r="A1326" s="37" t="n">
        <v>46295</v>
      </c>
      <c r="B1326" s="38" t="s">
        <v>1447</v>
      </c>
      <c r="C1326" s="38" t="s">
        <v>113</v>
      </c>
      <c r="D1326" s="38" t="s">
        <v>98</v>
      </c>
      <c r="E1326" s="39" t="str">
        <f aca="false">IF(D1326="","",IFERROR(INDEX(Articles!$B$5:$B$304,MATCH(D1326,Articles!$A$5:$A$304,0)),"Référence inconnue"))</f>
        <v>Roulement 6204-2RS</v>
      </c>
      <c r="F1326" s="38" t="s">
        <v>93</v>
      </c>
      <c r="G1326" s="38"/>
      <c r="H1326" s="38" t="n">
        <v>6</v>
      </c>
      <c r="I1326" s="40" t="n">
        <f aca="false">IF(C1326="","",IFERROR(INDEX(Listes!$B$3:$B$20,MATCH(C1326,Listes!$A$3:$A$20,0)),""))</f>
        <v>-1</v>
      </c>
      <c r="J1326" s="40" t="n">
        <f aca="false">IF(OR(H1326="",I1326=""),0,H1326*I1326)</f>
        <v>-6</v>
      </c>
      <c r="K1326" s="38" t="s">
        <v>93</v>
      </c>
      <c r="L1326" s="38" t="s">
        <v>124</v>
      </c>
      <c r="M1326" s="41" t="str">
        <f aca="false">IF(D1326="","",IF(E1326="Référence inconnue","Référence inconnue",IF(I1326="","Type inconnu",IF(AND(IFERROR(INDEX(Articles!$I$5:$I$304,MATCH(D1326,Articles!$A$5:$A$304,0)),"Aucun")&lt;&gt;"Aucun",G1326=""),"Lot manquant",IF(COUNTIF($N$2:$N$5000,N1326)&gt;1,"Doublon ?","")))))</f>
        <v/>
      </c>
      <c r="N1326" s="6" t="str">
        <f aca="false">IF(D1326="","",B1326&amp;"/"&amp;C1326&amp;"/"&amp;D1326&amp;"/"&amp;G1326&amp;"/"&amp;H1326&amp;"/"&amp;TEXT(A1326,"0"))</f>
        <v>BS-2609-2020/Sortie/RL6204//6/46295</v>
      </c>
    </row>
    <row r="1327" customFormat="false" ht="15" hidden="false" customHeight="false" outlineLevel="0" collapsed="false">
      <c r="A1327" s="37" t="n">
        <v>46295</v>
      </c>
      <c r="B1327" s="38" t="s">
        <v>1448</v>
      </c>
      <c r="C1327" s="38" t="s">
        <v>1449</v>
      </c>
      <c r="D1327" s="38" t="s">
        <v>92</v>
      </c>
      <c r="E1327" s="39" t="str">
        <f aca="false">IF(D1327="","",IFERROR(INDEX(Articles!$B$5:$B$304,MATCH(D1327,Articles!$A$5:$A$304,0)),"Référence inconnue"))</f>
        <v>Disque à tronçonner Ø125 mm</v>
      </c>
      <c r="F1327" s="38" t="s">
        <v>111</v>
      </c>
      <c r="G1327" s="38"/>
      <c r="H1327" s="38" t="n">
        <v>12</v>
      </c>
      <c r="I1327" s="40" t="n">
        <f aca="false">IF(C1327="","",IFERROR(INDEX(Listes!$B$3:$B$20,MATCH(C1327,Listes!$A$3:$A$20,0)),""))</f>
        <v>-1</v>
      </c>
      <c r="J1327" s="40" t="n">
        <f aca="false">IF(OR(H1327="",I1327=""),0,H1327*I1327)</f>
        <v>-12</v>
      </c>
      <c r="K1327" s="38" t="s">
        <v>93</v>
      </c>
      <c r="L1327" s="38" t="s">
        <v>1450</v>
      </c>
      <c r="M1327" s="41" t="str">
        <f aca="false">IF(D1327="","",IF(E1327="Référence inconnue","Référence inconnue",IF(I1327="","Type inconnu",IF(AND(IFERROR(INDEX(Articles!$I$5:$I$304,MATCH(D1327,Articles!$A$5:$A$304,0)),"Aucun")&lt;&gt;"Aucun",G1327=""),"Lot manquant",IF(COUNTIF($N$2:$N$5000,N1327)&gt;1,"Doublon ?","")))))</f>
        <v/>
      </c>
      <c r="N1327" s="6" t="str">
        <f aca="false">IF(D1327="","",B1327&amp;"/"&amp;C1327&amp;"/"&amp;D1327&amp;"/"&amp;G1327&amp;"/"&amp;H1327&amp;"/"&amp;TEXT(A1327,"0"))</f>
        <v>INV-2609/Ajustement en moins/DT125//12/46295</v>
      </c>
    </row>
    <row r="1328" customFormat="false" ht="15" hidden="false" customHeight="false" outlineLevel="0" collapsed="false">
      <c r="A1328" s="37" t="n">
        <v>46295</v>
      </c>
      <c r="B1328" s="38" t="s">
        <v>1448</v>
      </c>
      <c r="C1328" s="38" t="s">
        <v>1449</v>
      </c>
      <c r="D1328" s="38" t="s">
        <v>95</v>
      </c>
      <c r="E1328" s="39" t="str">
        <f aca="false">IF(D1328="","",IFERROR(INDEX(Articles!$B$5:$B$304,MATCH(D1328,Articles!$A$5:$A$304,0)),"Référence inconnue"))</f>
        <v>Gants de manutention taille 9</v>
      </c>
      <c r="F1328" s="38" t="s">
        <v>93</v>
      </c>
      <c r="G1328" s="38"/>
      <c r="H1328" s="38" t="n">
        <v>8</v>
      </c>
      <c r="I1328" s="40" t="n">
        <f aca="false">IF(C1328="","",IFERROR(INDEX(Listes!$B$3:$B$20,MATCH(C1328,Listes!$A$3:$A$20,0)),""))</f>
        <v>-1</v>
      </c>
      <c r="J1328" s="40" t="n">
        <f aca="false">IF(OR(H1328="",I1328=""),0,H1328*I1328)</f>
        <v>-8</v>
      </c>
      <c r="K1328" s="38" t="s">
        <v>93</v>
      </c>
      <c r="L1328" s="38" t="s">
        <v>1450</v>
      </c>
      <c r="M1328" s="41" t="str">
        <f aca="false">IF(D1328="","",IF(E1328="Référence inconnue","Référence inconnue",IF(I1328="","Type inconnu",IF(AND(IFERROR(INDEX(Articles!$I$5:$I$304,MATCH(D1328,Articles!$A$5:$A$304,0)),"Aucun")&lt;&gt;"Aucun",G1328=""),"Lot manquant",IF(COUNTIF($N$2:$N$5000,N1328)&gt;1,"Doublon ?","")))))</f>
        <v/>
      </c>
      <c r="N1328" s="6" t="str">
        <f aca="false">IF(D1328="","",B1328&amp;"/"&amp;C1328&amp;"/"&amp;D1328&amp;"/"&amp;G1328&amp;"/"&amp;H1328&amp;"/"&amp;TEXT(A1328,"0"))</f>
        <v>INV-2609/Ajustement en moins/GA09//8/46295</v>
      </c>
    </row>
    <row r="1329" customFormat="false" ht="15" hidden="false" customHeight="false" outlineLevel="0" collapsed="false">
      <c r="A1329" s="37" t="n">
        <v>46295</v>
      </c>
      <c r="B1329" s="38" t="s">
        <v>1448</v>
      </c>
      <c r="C1329" s="38" t="s">
        <v>1451</v>
      </c>
      <c r="D1329" s="38" t="s">
        <v>97</v>
      </c>
      <c r="E1329" s="39" t="str">
        <f aca="false">IF(D1329="","",IFERROR(INDEX(Articles!$B$5:$B$304,MATCH(D1329,Articles!$A$5:$A$304,0)),"Référence inconnue"))</f>
        <v>Vis H M8x30 (boîte de 100)</v>
      </c>
      <c r="F1329" s="38" t="s">
        <v>93</v>
      </c>
      <c r="G1329" s="38"/>
      <c r="H1329" s="38" t="n">
        <v>3</v>
      </c>
      <c r="I1329" s="40" t="n">
        <f aca="false">IF(C1329="","",IFERROR(INDEX(Listes!$B$3:$B$20,MATCH(C1329,Listes!$A$3:$A$20,0)),""))</f>
        <v>1</v>
      </c>
      <c r="J1329" s="40" t="n">
        <f aca="false">IF(OR(H1329="",I1329=""),0,H1329*I1329)</f>
        <v>3</v>
      </c>
      <c r="K1329" s="38" t="s">
        <v>93</v>
      </c>
      <c r="L1329" s="38" t="s">
        <v>1450</v>
      </c>
      <c r="M1329" s="41" t="str">
        <f aca="false">IF(D1329="","",IF(E1329="Référence inconnue","Référence inconnue",IF(I1329="","Type inconnu",IF(AND(IFERROR(INDEX(Articles!$I$5:$I$304,MATCH(D1329,Articles!$A$5:$A$304,0)),"Aucun")&lt;&gt;"Aucun",G1329=""),"Lot manquant",IF(COUNTIF($N$2:$N$5000,N1329)&gt;1,"Doublon ?","")))))</f>
        <v/>
      </c>
      <c r="N1329" s="6" t="str">
        <f aca="false">IF(D1329="","",B1329&amp;"/"&amp;C1329&amp;"/"&amp;D1329&amp;"/"&amp;G1329&amp;"/"&amp;H1329&amp;"/"&amp;TEXT(A1329,"0"))</f>
        <v>INV-2609/Ajustement en plus/BO830//3/46295</v>
      </c>
    </row>
    <row r="1330" customFormat="false" ht="15" hidden="false" customHeight="false" outlineLevel="0" collapsed="false">
      <c r="A1330" s="37" t="n">
        <v>46295</v>
      </c>
      <c r="B1330" s="38" t="s">
        <v>1448</v>
      </c>
      <c r="C1330" s="38" t="s">
        <v>1449</v>
      </c>
      <c r="D1330" s="38" t="s">
        <v>98</v>
      </c>
      <c r="E1330" s="39" t="str">
        <f aca="false">IF(D1330="","",IFERROR(INDEX(Articles!$B$5:$B$304,MATCH(D1330,Articles!$A$5:$A$304,0)),"Référence inconnue"))</f>
        <v>Roulement 6204-2RS</v>
      </c>
      <c r="F1330" s="38" t="s">
        <v>93</v>
      </c>
      <c r="G1330" s="38"/>
      <c r="H1330" s="38" t="n">
        <v>4</v>
      </c>
      <c r="I1330" s="40" t="n">
        <f aca="false">IF(C1330="","",IFERROR(INDEX(Listes!$B$3:$B$20,MATCH(C1330,Listes!$A$3:$A$20,0)),""))</f>
        <v>-1</v>
      </c>
      <c r="J1330" s="40" t="n">
        <f aca="false">IF(OR(H1330="",I1330=""),0,H1330*I1330)</f>
        <v>-4</v>
      </c>
      <c r="K1330" s="38" t="s">
        <v>93</v>
      </c>
      <c r="L1330" s="38" t="s">
        <v>1450</v>
      </c>
      <c r="M1330" s="41" t="str">
        <f aca="false">IF(D1330="","",IF(E1330="Référence inconnue","Référence inconnue",IF(I1330="","Type inconnu",IF(AND(IFERROR(INDEX(Articles!$I$5:$I$304,MATCH(D1330,Articles!$A$5:$A$304,0)),"Aucun")&lt;&gt;"Aucun",G1330=""),"Lot manquant",IF(COUNTIF($N$2:$N$5000,N1330)&gt;1,"Doublon ?","")))))</f>
        <v/>
      </c>
      <c r="N1330" s="6" t="str">
        <f aca="false">IF(D1330="","",B1330&amp;"/"&amp;C1330&amp;"/"&amp;D1330&amp;"/"&amp;G1330&amp;"/"&amp;H1330&amp;"/"&amp;TEXT(A1330,"0"))</f>
        <v>INV-2609/Ajustement en moins/RL6204//4/46295</v>
      </c>
    </row>
    <row r="1331" customFormat="false" ht="15" hidden="false" customHeight="false" outlineLevel="0" collapsed="false">
      <c r="A1331" s="37" t="n">
        <v>46295</v>
      </c>
      <c r="B1331" s="38" t="s">
        <v>1448</v>
      </c>
      <c r="C1331" s="38" t="s">
        <v>1449</v>
      </c>
      <c r="D1331" s="38" t="s">
        <v>102</v>
      </c>
      <c r="E1331" s="39" t="str">
        <f aca="false">IF(D1331="","",IFERROR(INDEX(Articles!$B$5:$B$304,MATCH(D1331,Articles!$A$5:$A$304,0)),"Référence inconnue"))</f>
        <v>Huile hydraulique HVLP 46 (bidon 20 L)</v>
      </c>
      <c r="F1331" s="38" t="s">
        <v>93</v>
      </c>
      <c r="G1331" s="38" t="s">
        <v>1064</v>
      </c>
      <c r="H1331" s="38" t="n">
        <v>1</v>
      </c>
      <c r="I1331" s="40" t="n">
        <f aca="false">IF(C1331="","",IFERROR(INDEX(Listes!$B$3:$B$20,MATCH(C1331,Listes!$A$3:$A$20,0)),""))</f>
        <v>-1</v>
      </c>
      <c r="J1331" s="40" t="n">
        <f aca="false">IF(OR(H1331="",I1331=""),0,H1331*I1331)</f>
        <v>-1</v>
      </c>
      <c r="K1331" s="38" t="s">
        <v>93</v>
      </c>
      <c r="L1331" s="38" t="s">
        <v>1450</v>
      </c>
      <c r="M1331" s="41" t="str">
        <f aca="false">IF(D1331="","",IF(E1331="Référence inconnue","Référence inconnue",IF(I1331="","Type inconnu",IF(AND(IFERROR(INDEX(Articles!$I$5:$I$304,MATCH(D1331,Articles!$A$5:$A$304,0)),"Aucun")&lt;&gt;"Aucun",G1331=""),"Lot manquant",IF(COUNTIF($N$2:$N$5000,N1331)&gt;1,"Doublon ?","")))))</f>
        <v/>
      </c>
      <c r="N1331" s="6" t="str">
        <f aca="false">IF(D1331="","",B1331&amp;"/"&amp;C1331&amp;"/"&amp;D1331&amp;"/"&amp;G1331&amp;"/"&amp;H1331&amp;"/"&amp;TEXT(A1331,"0"))</f>
        <v>INV-2609/Ajustement en moins/HV46/HV-2606-15/1/46295</v>
      </c>
    </row>
    <row r="1332" customFormat="false" ht="15" hidden="false" customHeight="false" outlineLevel="0" collapsed="false">
      <c r="E1332" s="39" t="str">
        <f aca="false">IF(D1332="","",IFERROR(INDEX(Articles!$B$5:$B$304,MATCH(D1332,Articles!$A$5:$A$304,0)),"Référence inconnue"))</f>
        <v/>
      </c>
      <c r="I1332" s="40" t="str">
        <f aca="false">IF(C1332="","",IFERROR(INDEX(Listes!$B$3:$B$20,MATCH(C1332,Listes!$A$3:$A$20,0)),""))</f>
        <v/>
      </c>
      <c r="J1332" s="40" t="n">
        <f aca="false">IF(OR(H1332="",I1332=""),0,H1332*I1332)</f>
        <v>0</v>
      </c>
      <c r="M1332" s="41" t="str">
        <f aca="false">IF(D1332="","",IF(E1332="Référence inconnue","Référence inconnue",IF(I1332="","Type inconnu",IF(AND(IFERROR(INDEX(Articles!$I$5:$I$304,MATCH(D1332,Articles!$A$5:$A$304,0)),"Aucun")&lt;&gt;"Aucun",G1332=""),"Lot manquant",IF(COUNTIF($N$2:$N$5000,N1332)&gt;1,"Doublon ?","")))))</f>
        <v/>
      </c>
      <c r="N1332" s="6" t="str">
        <f aca="false">IF(D1332="","",B1332&amp;"/"&amp;C1332&amp;"/"&amp;D1332&amp;"/"&amp;G1332&amp;"/"&amp;H1332&amp;"/"&amp;TEXT(A1332,"0"))</f>
        <v/>
      </c>
    </row>
    <row r="1333" customFormat="false" ht="15" hidden="false" customHeight="false" outlineLevel="0" collapsed="false">
      <c r="E1333" s="39" t="str">
        <f aca="false">IF(D1333="","",IFERROR(INDEX(Articles!$B$5:$B$304,MATCH(D1333,Articles!$A$5:$A$304,0)),"Référence inconnue"))</f>
        <v/>
      </c>
      <c r="I1333" s="40" t="str">
        <f aca="false">IF(C1333="","",IFERROR(INDEX(Listes!$B$3:$B$20,MATCH(C1333,Listes!$A$3:$A$20,0)),""))</f>
        <v/>
      </c>
      <c r="J1333" s="40" t="n">
        <f aca="false">IF(OR(H1333="",I1333=""),0,H1333*I1333)</f>
        <v>0</v>
      </c>
      <c r="M1333" s="41" t="str">
        <f aca="false">IF(D1333="","",IF(E1333="Référence inconnue","Référence inconnue",IF(I1333="","Type inconnu",IF(AND(IFERROR(INDEX(Articles!$I$5:$I$304,MATCH(D1333,Articles!$A$5:$A$304,0)),"Aucun")&lt;&gt;"Aucun",G1333=""),"Lot manquant",IF(COUNTIF($N$2:$N$5000,N1333)&gt;1,"Doublon ?","")))))</f>
        <v/>
      </c>
      <c r="N1333" s="6" t="str">
        <f aca="false">IF(D1333="","",B1333&amp;"/"&amp;C1333&amp;"/"&amp;D1333&amp;"/"&amp;G1333&amp;"/"&amp;H1333&amp;"/"&amp;TEXT(A1333,"0"))</f>
        <v/>
      </c>
    </row>
    <row r="1334" customFormat="false" ht="15" hidden="false" customHeight="false" outlineLevel="0" collapsed="false">
      <c r="E1334" s="39" t="str">
        <f aca="false">IF(D1334="","",IFERROR(INDEX(Articles!$B$5:$B$304,MATCH(D1334,Articles!$A$5:$A$304,0)),"Référence inconnue"))</f>
        <v/>
      </c>
      <c r="I1334" s="40" t="str">
        <f aca="false">IF(C1334="","",IFERROR(INDEX(Listes!$B$3:$B$20,MATCH(C1334,Listes!$A$3:$A$20,0)),""))</f>
        <v/>
      </c>
      <c r="J1334" s="40" t="n">
        <f aca="false">IF(OR(H1334="",I1334=""),0,H1334*I1334)</f>
        <v>0</v>
      </c>
      <c r="M1334" s="41" t="str">
        <f aca="false">IF(D1334="","",IF(E1334="Référence inconnue","Référence inconnue",IF(I1334="","Type inconnu",IF(AND(IFERROR(INDEX(Articles!$I$5:$I$304,MATCH(D1334,Articles!$A$5:$A$304,0)),"Aucun")&lt;&gt;"Aucun",G1334=""),"Lot manquant",IF(COUNTIF($N$2:$N$5000,N1334)&gt;1,"Doublon ?","")))))</f>
        <v/>
      </c>
      <c r="N1334" s="6" t="str">
        <f aca="false">IF(D1334="","",B1334&amp;"/"&amp;C1334&amp;"/"&amp;D1334&amp;"/"&amp;G1334&amp;"/"&amp;H1334&amp;"/"&amp;TEXT(A1334,"0"))</f>
        <v/>
      </c>
    </row>
    <row r="1335" customFormat="false" ht="15" hidden="false" customHeight="false" outlineLevel="0" collapsed="false">
      <c r="E1335" s="39" t="str">
        <f aca="false">IF(D1335="","",IFERROR(INDEX(Articles!$B$5:$B$304,MATCH(D1335,Articles!$A$5:$A$304,0)),"Référence inconnue"))</f>
        <v/>
      </c>
      <c r="I1335" s="40" t="str">
        <f aca="false">IF(C1335="","",IFERROR(INDEX(Listes!$B$3:$B$20,MATCH(C1335,Listes!$A$3:$A$20,0)),""))</f>
        <v/>
      </c>
      <c r="J1335" s="40" t="n">
        <f aca="false">IF(OR(H1335="",I1335=""),0,H1335*I1335)</f>
        <v>0</v>
      </c>
      <c r="M1335" s="41" t="str">
        <f aca="false">IF(D1335="","",IF(E1335="Référence inconnue","Référence inconnue",IF(I1335="","Type inconnu",IF(AND(IFERROR(INDEX(Articles!$I$5:$I$304,MATCH(D1335,Articles!$A$5:$A$304,0)),"Aucun")&lt;&gt;"Aucun",G1335=""),"Lot manquant",IF(COUNTIF($N$2:$N$5000,N1335)&gt;1,"Doublon ?","")))))</f>
        <v/>
      </c>
      <c r="N1335" s="6" t="str">
        <f aca="false">IF(D1335="","",B1335&amp;"/"&amp;C1335&amp;"/"&amp;D1335&amp;"/"&amp;G1335&amp;"/"&amp;H1335&amp;"/"&amp;TEXT(A1335,"0"))</f>
        <v/>
      </c>
    </row>
    <row r="1336" customFormat="false" ht="15" hidden="false" customHeight="false" outlineLevel="0" collapsed="false">
      <c r="E1336" s="39" t="str">
        <f aca="false">IF(D1336="","",IFERROR(INDEX(Articles!$B$5:$B$304,MATCH(D1336,Articles!$A$5:$A$304,0)),"Référence inconnue"))</f>
        <v/>
      </c>
      <c r="I1336" s="40" t="str">
        <f aca="false">IF(C1336="","",IFERROR(INDEX(Listes!$B$3:$B$20,MATCH(C1336,Listes!$A$3:$A$20,0)),""))</f>
        <v/>
      </c>
      <c r="J1336" s="40" t="n">
        <f aca="false">IF(OR(H1336="",I1336=""),0,H1336*I1336)</f>
        <v>0</v>
      </c>
      <c r="M1336" s="41" t="str">
        <f aca="false">IF(D1336="","",IF(E1336="Référence inconnue","Référence inconnue",IF(I1336="","Type inconnu",IF(AND(IFERROR(INDEX(Articles!$I$5:$I$304,MATCH(D1336,Articles!$A$5:$A$304,0)),"Aucun")&lt;&gt;"Aucun",G1336=""),"Lot manquant",IF(COUNTIF($N$2:$N$5000,N1336)&gt;1,"Doublon ?","")))))</f>
        <v/>
      </c>
      <c r="N1336" s="6" t="str">
        <f aca="false">IF(D1336="","",B1336&amp;"/"&amp;C1336&amp;"/"&amp;D1336&amp;"/"&amp;G1336&amp;"/"&amp;H1336&amp;"/"&amp;TEXT(A1336,"0"))</f>
        <v/>
      </c>
    </row>
    <row r="1337" customFormat="false" ht="15" hidden="false" customHeight="false" outlineLevel="0" collapsed="false">
      <c r="E1337" s="39" t="str">
        <f aca="false">IF(D1337="","",IFERROR(INDEX(Articles!$B$5:$B$304,MATCH(D1337,Articles!$A$5:$A$304,0)),"Référence inconnue"))</f>
        <v/>
      </c>
      <c r="I1337" s="40" t="str">
        <f aca="false">IF(C1337="","",IFERROR(INDEX(Listes!$B$3:$B$20,MATCH(C1337,Listes!$A$3:$A$20,0)),""))</f>
        <v/>
      </c>
      <c r="J1337" s="40" t="n">
        <f aca="false">IF(OR(H1337="",I1337=""),0,H1337*I1337)</f>
        <v>0</v>
      </c>
      <c r="M1337" s="41" t="str">
        <f aca="false">IF(D1337="","",IF(E1337="Référence inconnue","Référence inconnue",IF(I1337="","Type inconnu",IF(AND(IFERROR(INDEX(Articles!$I$5:$I$304,MATCH(D1337,Articles!$A$5:$A$304,0)),"Aucun")&lt;&gt;"Aucun",G1337=""),"Lot manquant",IF(COUNTIF($N$2:$N$5000,N1337)&gt;1,"Doublon ?","")))))</f>
        <v/>
      </c>
      <c r="N1337" s="6" t="str">
        <f aca="false">IF(D1337="","",B1337&amp;"/"&amp;C1337&amp;"/"&amp;D1337&amp;"/"&amp;G1337&amp;"/"&amp;H1337&amp;"/"&amp;TEXT(A1337,"0"))</f>
        <v/>
      </c>
    </row>
    <row r="1338" customFormat="false" ht="15" hidden="false" customHeight="false" outlineLevel="0" collapsed="false">
      <c r="E1338" s="39" t="str">
        <f aca="false">IF(D1338="","",IFERROR(INDEX(Articles!$B$5:$B$304,MATCH(D1338,Articles!$A$5:$A$304,0)),"Référence inconnue"))</f>
        <v/>
      </c>
      <c r="I1338" s="40" t="str">
        <f aca="false">IF(C1338="","",IFERROR(INDEX(Listes!$B$3:$B$20,MATCH(C1338,Listes!$A$3:$A$20,0)),""))</f>
        <v/>
      </c>
      <c r="J1338" s="40" t="n">
        <f aca="false">IF(OR(H1338="",I1338=""),0,H1338*I1338)</f>
        <v>0</v>
      </c>
      <c r="M1338" s="41" t="str">
        <f aca="false">IF(D1338="","",IF(E1338="Référence inconnue","Référence inconnue",IF(I1338="","Type inconnu",IF(AND(IFERROR(INDEX(Articles!$I$5:$I$304,MATCH(D1338,Articles!$A$5:$A$304,0)),"Aucun")&lt;&gt;"Aucun",G1338=""),"Lot manquant",IF(COUNTIF($N$2:$N$5000,N1338)&gt;1,"Doublon ?","")))))</f>
        <v/>
      </c>
      <c r="N1338" s="6" t="str">
        <f aca="false">IF(D1338="","",B1338&amp;"/"&amp;C1338&amp;"/"&amp;D1338&amp;"/"&amp;G1338&amp;"/"&amp;H1338&amp;"/"&amp;TEXT(A1338,"0"))</f>
        <v/>
      </c>
    </row>
    <row r="1339" customFormat="false" ht="15" hidden="false" customHeight="false" outlineLevel="0" collapsed="false">
      <c r="E1339" s="39" t="str">
        <f aca="false">IF(D1339="","",IFERROR(INDEX(Articles!$B$5:$B$304,MATCH(D1339,Articles!$A$5:$A$304,0)),"Référence inconnue"))</f>
        <v/>
      </c>
      <c r="I1339" s="40" t="str">
        <f aca="false">IF(C1339="","",IFERROR(INDEX(Listes!$B$3:$B$20,MATCH(C1339,Listes!$A$3:$A$20,0)),""))</f>
        <v/>
      </c>
      <c r="J1339" s="40" t="n">
        <f aca="false">IF(OR(H1339="",I1339=""),0,H1339*I1339)</f>
        <v>0</v>
      </c>
      <c r="M1339" s="41" t="str">
        <f aca="false">IF(D1339="","",IF(E1339="Référence inconnue","Référence inconnue",IF(I1339="","Type inconnu",IF(AND(IFERROR(INDEX(Articles!$I$5:$I$304,MATCH(D1339,Articles!$A$5:$A$304,0)),"Aucun")&lt;&gt;"Aucun",G1339=""),"Lot manquant",IF(COUNTIF($N$2:$N$5000,N1339)&gt;1,"Doublon ?","")))))</f>
        <v/>
      </c>
      <c r="N1339" s="6" t="str">
        <f aca="false">IF(D1339="","",B1339&amp;"/"&amp;C1339&amp;"/"&amp;D1339&amp;"/"&amp;G1339&amp;"/"&amp;H1339&amp;"/"&amp;TEXT(A1339,"0"))</f>
        <v/>
      </c>
    </row>
    <row r="1340" customFormat="false" ht="15" hidden="false" customHeight="false" outlineLevel="0" collapsed="false">
      <c r="E1340" s="39" t="str">
        <f aca="false">IF(D1340="","",IFERROR(INDEX(Articles!$B$5:$B$304,MATCH(D1340,Articles!$A$5:$A$304,0)),"Référence inconnue"))</f>
        <v/>
      </c>
      <c r="I1340" s="40" t="str">
        <f aca="false">IF(C1340="","",IFERROR(INDEX(Listes!$B$3:$B$20,MATCH(C1340,Listes!$A$3:$A$20,0)),""))</f>
        <v/>
      </c>
      <c r="J1340" s="40" t="n">
        <f aca="false">IF(OR(H1340="",I1340=""),0,H1340*I1340)</f>
        <v>0</v>
      </c>
      <c r="M1340" s="41" t="str">
        <f aca="false">IF(D1340="","",IF(E1340="Référence inconnue","Référence inconnue",IF(I1340="","Type inconnu",IF(AND(IFERROR(INDEX(Articles!$I$5:$I$304,MATCH(D1340,Articles!$A$5:$A$304,0)),"Aucun")&lt;&gt;"Aucun",G1340=""),"Lot manquant",IF(COUNTIF($N$2:$N$5000,N1340)&gt;1,"Doublon ?","")))))</f>
        <v/>
      </c>
      <c r="N1340" s="6" t="str">
        <f aca="false">IF(D1340="","",B1340&amp;"/"&amp;C1340&amp;"/"&amp;D1340&amp;"/"&amp;G1340&amp;"/"&amp;H1340&amp;"/"&amp;TEXT(A1340,"0"))</f>
        <v/>
      </c>
    </row>
    <row r="1341" customFormat="false" ht="15" hidden="false" customHeight="false" outlineLevel="0" collapsed="false">
      <c r="E1341" s="39" t="str">
        <f aca="false">IF(D1341="","",IFERROR(INDEX(Articles!$B$5:$B$304,MATCH(D1341,Articles!$A$5:$A$304,0)),"Référence inconnue"))</f>
        <v/>
      </c>
      <c r="I1341" s="40" t="str">
        <f aca="false">IF(C1341="","",IFERROR(INDEX(Listes!$B$3:$B$20,MATCH(C1341,Listes!$A$3:$A$20,0)),""))</f>
        <v/>
      </c>
      <c r="J1341" s="40" t="n">
        <f aca="false">IF(OR(H1341="",I1341=""),0,H1341*I1341)</f>
        <v>0</v>
      </c>
      <c r="M1341" s="41" t="str">
        <f aca="false">IF(D1341="","",IF(E1341="Référence inconnue","Référence inconnue",IF(I1341="","Type inconnu",IF(AND(IFERROR(INDEX(Articles!$I$5:$I$304,MATCH(D1341,Articles!$A$5:$A$304,0)),"Aucun")&lt;&gt;"Aucun",G1341=""),"Lot manquant",IF(COUNTIF($N$2:$N$5000,N1341)&gt;1,"Doublon ?","")))))</f>
        <v/>
      </c>
      <c r="N1341" s="6" t="str">
        <f aca="false">IF(D1341="","",B1341&amp;"/"&amp;C1341&amp;"/"&amp;D1341&amp;"/"&amp;G1341&amp;"/"&amp;H1341&amp;"/"&amp;TEXT(A1341,"0"))</f>
        <v/>
      </c>
    </row>
    <row r="1342" customFormat="false" ht="15" hidden="false" customHeight="false" outlineLevel="0" collapsed="false">
      <c r="E1342" s="39" t="str">
        <f aca="false">IF(D1342="","",IFERROR(INDEX(Articles!$B$5:$B$304,MATCH(D1342,Articles!$A$5:$A$304,0)),"Référence inconnue"))</f>
        <v/>
      </c>
      <c r="I1342" s="40" t="str">
        <f aca="false">IF(C1342="","",IFERROR(INDEX(Listes!$B$3:$B$20,MATCH(C1342,Listes!$A$3:$A$20,0)),""))</f>
        <v/>
      </c>
      <c r="J1342" s="40" t="n">
        <f aca="false">IF(OR(H1342="",I1342=""),0,H1342*I1342)</f>
        <v>0</v>
      </c>
      <c r="M1342" s="41" t="str">
        <f aca="false">IF(D1342="","",IF(E1342="Référence inconnue","Référence inconnue",IF(I1342="","Type inconnu",IF(AND(IFERROR(INDEX(Articles!$I$5:$I$304,MATCH(D1342,Articles!$A$5:$A$304,0)),"Aucun")&lt;&gt;"Aucun",G1342=""),"Lot manquant",IF(COUNTIF($N$2:$N$5000,N1342)&gt;1,"Doublon ?","")))))</f>
        <v/>
      </c>
      <c r="N1342" s="6" t="str">
        <f aca="false">IF(D1342="","",B1342&amp;"/"&amp;C1342&amp;"/"&amp;D1342&amp;"/"&amp;G1342&amp;"/"&amp;H1342&amp;"/"&amp;TEXT(A1342,"0"))</f>
        <v/>
      </c>
    </row>
    <row r="1343" customFormat="false" ht="15" hidden="false" customHeight="false" outlineLevel="0" collapsed="false">
      <c r="E1343" s="39" t="str">
        <f aca="false">IF(D1343="","",IFERROR(INDEX(Articles!$B$5:$B$304,MATCH(D1343,Articles!$A$5:$A$304,0)),"Référence inconnue"))</f>
        <v/>
      </c>
      <c r="I1343" s="40" t="str">
        <f aca="false">IF(C1343="","",IFERROR(INDEX(Listes!$B$3:$B$20,MATCH(C1343,Listes!$A$3:$A$20,0)),""))</f>
        <v/>
      </c>
      <c r="J1343" s="40" t="n">
        <f aca="false">IF(OR(H1343="",I1343=""),0,H1343*I1343)</f>
        <v>0</v>
      </c>
      <c r="M1343" s="41" t="str">
        <f aca="false">IF(D1343="","",IF(E1343="Référence inconnue","Référence inconnue",IF(I1343="","Type inconnu",IF(AND(IFERROR(INDEX(Articles!$I$5:$I$304,MATCH(D1343,Articles!$A$5:$A$304,0)),"Aucun")&lt;&gt;"Aucun",G1343=""),"Lot manquant",IF(COUNTIF($N$2:$N$5000,N1343)&gt;1,"Doublon ?","")))))</f>
        <v/>
      </c>
      <c r="N1343" s="6" t="str">
        <f aca="false">IF(D1343="","",B1343&amp;"/"&amp;C1343&amp;"/"&amp;D1343&amp;"/"&amp;G1343&amp;"/"&amp;H1343&amp;"/"&amp;TEXT(A1343,"0"))</f>
        <v/>
      </c>
    </row>
    <row r="1344" customFormat="false" ht="15" hidden="false" customHeight="false" outlineLevel="0" collapsed="false">
      <c r="E1344" s="39" t="str">
        <f aca="false">IF(D1344="","",IFERROR(INDEX(Articles!$B$5:$B$304,MATCH(D1344,Articles!$A$5:$A$304,0)),"Référence inconnue"))</f>
        <v/>
      </c>
      <c r="I1344" s="40" t="str">
        <f aca="false">IF(C1344="","",IFERROR(INDEX(Listes!$B$3:$B$20,MATCH(C1344,Listes!$A$3:$A$20,0)),""))</f>
        <v/>
      </c>
      <c r="J1344" s="40" t="n">
        <f aca="false">IF(OR(H1344="",I1344=""),0,H1344*I1344)</f>
        <v>0</v>
      </c>
      <c r="M1344" s="41" t="str">
        <f aca="false">IF(D1344="","",IF(E1344="Référence inconnue","Référence inconnue",IF(I1344="","Type inconnu",IF(AND(IFERROR(INDEX(Articles!$I$5:$I$304,MATCH(D1344,Articles!$A$5:$A$304,0)),"Aucun")&lt;&gt;"Aucun",G1344=""),"Lot manquant",IF(COUNTIF($N$2:$N$5000,N1344)&gt;1,"Doublon ?","")))))</f>
        <v/>
      </c>
      <c r="N1344" s="6" t="str">
        <f aca="false">IF(D1344="","",B1344&amp;"/"&amp;C1344&amp;"/"&amp;D1344&amp;"/"&amp;G1344&amp;"/"&amp;H1344&amp;"/"&amp;TEXT(A1344,"0"))</f>
        <v/>
      </c>
    </row>
    <row r="1345" customFormat="false" ht="15" hidden="false" customHeight="false" outlineLevel="0" collapsed="false">
      <c r="E1345" s="39" t="str">
        <f aca="false">IF(D1345="","",IFERROR(INDEX(Articles!$B$5:$B$304,MATCH(D1345,Articles!$A$5:$A$304,0)),"Référence inconnue"))</f>
        <v/>
      </c>
      <c r="I1345" s="40" t="str">
        <f aca="false">IF(C1345="","",IFERROR(INDEX(Listes!$B$3:$B$20,MATCH(C1345,Listes!$A$3:$A$20,0)),""))</f>
        <v/>
      </c>
      <c r="J1345" s="40" t="n">
        <f aca="false">IF(OR(H1345="",I1345=""),0,H1345*I1345)</f>
        <v>0</v>
      </c>
      <c r="M1345" s="41" t="str">
        <f aca="false">IF(D1345="","",IF(E1345="Référence inconnue","Référence inconnue",IF(I1345="","Type inconnu",IF(AND(IFERROR(INDEX(Articles!$I$5:$I$304,MATCH(D1345,Articles!$A$5:$A$304,0)),"Aucun")&lt;&gt;"Aucun",G1345=""),"Lot manquant",IF(COUNTIF($N$2:$N$5000,N1345)&gt;1,"Doublon ?","")))))</f>
        <v/>
      </c>
      <c r="N1345" s="6" t="str">
        <f aca="false">IF(D1345="","",B1345&amp;"/"&amp;C1345&amp;"/"&amp;D1345&amp;"/"&amp;G1345&amp;"/"&amp;H1345&amp;"/"&amp;TEXT(A1345,"0"))</f>
        <v/>
      </c>
    </row>
    <row r="1346" customFormat="false" ht="15" hidden="false" customHeight="false" outlineLevel="0" collapsed="false">
      <c r="E1346" s="39" t="str">
        <f aca="false">IF(D1346="","",IFERROR(INDEX(Articles!$B$5:$B$304,MATCH(D1346,Articles!$A$5:$A$304,0)),"Référence inconnue"))</f>
        <v/>
      </c>
      <c r="I1346" s="40" t="str">
        <f aca="false">IF(C1346="","",IFERROR(INDEX(Listes!$B$3:$B$20,MATCH(C1346,Listes!$A$3:$A$20,0)),""))</f>
        <v/>
      </c>
      <c r="J1346" s="40" t="n">
        <f aca="false">IF(OR(H1346="",I1346=""),0,H1346*I1346)</f>
        <v>0</v>
      </c>
      <c r="M1346" s="41" t="str">
        <f aca="false">IF(D1346="","",IF(E1346="Référence inconnue","Référence inconnue",IF(I1346="","Type inconnu",IF(AND(IFERROR(INDEX(Articles!$I$5:$I$304,MATCH(D1346,Articles!$A$5:$A$304,0)),"Aucun")&lt;&gt;"Aucun",G1346=""),"Lot manquant",IF(COUNTIF($N$2:$N$5000,N1346)&gt;1,"Doublon ?","")))))</f>
        <v/>
      </c>
      <c r="N1346" s="6" t="str">
        <f aca="false">IF(D1346="","",B1346&amp;"/"&amp;C1346&amp;"/"&amp;D1346&amp;"/"&amp;G1346&amp;"/"&amp;H1346&amp;"/"&amp;TEXT(A1346,"0"))</f>
        <v/>
      </c>
    </row>
    <row r="1347" customFormat="false" ht="15" hidden="false" customHeight="false" outlineLevel="0" collapsed="false">
      <c r="E1347" s="39" t="str">
        <f aca="false">IF(D1347="","",IFERROR(INDEX(Articles!$B$5:$B$304,MATCH(D1347,Articles!$A$5:$A$304,0)),"Référence inconnue"))</f>
        <v/>
      </c>
      <c r="I1347" s="40" t="str">
        <f aca="false">IF(C1347="","",IFERROR(INDEX(Listes!$B$3:$B$20,MATCH(C1347,Listes!$A$3:$A$20,0)),""))</f>
        <v/>
      </c>
      <c r="J1347" s="40" t="n">
        <f aca="false">IF(OR(H1347="",I1347=""),0,H1347*I1347)</f>
        <v>0</v>
      </c>
      <c r="M1347" s="41" t="str">
        <f aca="false">IF(D1347="","",IF(E1347="Référence inconnue","Référence inconnue",IF(I1347="","Type inconnu",IF(AND(IFERROR(INDEX(Articles!$I$5:$I$304,MATCH(D1347,Articles!$A$5:$A$304,0)),"Aucun")&lt;&gt;"Aucun",G1347=""),"Lot manquant",IF(COUNTIF($N$2:$N$5000,N1347)&gt;1,"Doublon ?","")))))</f>
        <v/>
      </c>
      <c r="N1347" s="6" t="str">
        <f aca="false">IF(D1347="","",B1347&amp;"/"&amp;C1347&amp;"/"&amp;D1347&amp;"/"&amp;G1347&amp;"/"&amp;H1347&amp;"/"&amp;TEXT(A1347,"0"))</f>
        <v/>
      </c>
    </row>
    <row r="1348" customFormat="false" ht="15" hidden="false" customHeight="false" outlineLevel="0" collapsed="false">
      <c r="E1348" s="39" t="str">
        <f aca="false">IF(D1348="","",IFERROR(INDEX(Articles!$B$5:$B$304,MATCH(D1348,Articles!$A$5:$A$304,0)),"Référence inconnue"))</f>
        <v/>
      </c>
      <c r="I1348" s="40" t="str">
        <f aca="false">IF(C1348="","",IFERROR(INDEX(Listes!$B$3:$B$20,MATCH(C1348,Listes!$A$3:$A$20,0)),""))</f>
        <v/>
      </c>
      <c r="J1348" s="40" t="n">
        <f aca="false">IF(OR(H1348="",I1348=""),0,H1348*I1348)</f>
        <v>0</v>
      </c>
      <c r="M1348" s="41" t="str">
        <f aca="false">IF(D1348="","",IF(E1348="Référence inconnue","Référence inconnue",IF(I1348="","Type inconnu",IF(AND(IFERROR(INDEX(Articles!$I$5:$I$304,MATCH(D1348,Articles!$A$5:$A$304,0)),"Aucun")&lt;&gt;"Aucun",G1348=""),"Lot manquant",IF(COUNTIF($N$2:$N$5000,N1348)&gt;1,"Doublon ?","")))))</f>
        <v/>
      </c>
      <c r="N1348" s="6" t="str">
        <f aca="false">IF(D1348="","",B1348&amp;"/"&amp;C1348&amp;"/"&amp;D1348&amp;"/"&amp;G1348&amp;"/"&amp;H1348&amp;"/"&amp;TEXT(A1348,"0"))</f>
        <v/>
      </c>
    </row>
    <row r="1349" customFormat="false" ht="15" hidden="false" customHeight="false" outlineLevel="0" collapsed="false">
      <c r="E1349" s="39" t="str">
        <f aca="false">IF(D1349="","",IFERROR(INDEX(Articles!$B$5:$B$304,MATCH(D1349,Articles!$A$5:$A$304,0)),"Référence inconnue"))</f>
        <v/>
      </c>
      <c r="I1349" s="40" t="str">
        <f aca="false">IF(C1349="","",IFERROR(INDEX(Listes!$B$3:$B$20,MATCH(C1349,Listes!$A$3:$A$20,0)),""))</f>
        <v/>
      </c>
      <c r="J1349" s="40" t="n">
        <f aca="false">IF(OR(H1349="",I1349=""),0,H1349*I1349)</f>
        <v>0</v>
      </c>
      <c r="M1349" s="41" t="str">
        <f aca="false">IF(D1349="","",IF(E1349="Référence inconnue","Référence inconnue",IF(I1349="","Type inconnu",IF(AND(IFERROR(INDEX(Articles!$I$5:$I$304,MATCH(D1349,Articles!$A$5:$A$304,0)),"Aucun")&lt;&gt;"Aucun",G1349=""),"Lot manquant",IF(COUNTIF($N$2:$N$5000,N1349)&gt;1,"Doublon ?","")))))</f>
        <v/>
      </c>
      <c r="N1349" s="6" t="str">
        <f aca="false">IF(D1349="","",B1349&amp;"/"&amp;C1349&amp;"/"&amp;D1349&amp;"/"&amp;G1349&amp;"/"&amp;H1349&amp;"/"&amp;TEXT(A1349,"0"))</f>
        <v/>
      </c>
    </row>
    <row r="1350" customFormat="false" ht="15" hidden="false" customHeight="false" outlineLevel="0" collapsed="false">
      <c r="E1350" s="39" t="str">
        <f aca="false">IF(D1350="","",IFERROR(INDEX(Articles!$B$5:$B$304,MATCH(D1350,Articles!$A$5:$A$304,0)),"Référence inconnue"))</f>
        <v/>
      </c>
      <c r="I1350" s="40" t="str">
        <f aca="false">IF(C1350="","",IFERROR(INDEX(Listes!$B$3:$B$20,MATCH(C1350,Listes!$A$3:$A$20,0)),""))</f>
        <v/>
      </c>
      <c r="J1350" s="40" t="n">
        <f aca="false">IF(OR(H1350="",I1350=""),0,H1350*I1350)</f>
        <v>0</v>
      </c>
      <c r="M1350" s="41" t="str">
        <f aca="false">IF(D1350="","",IF(E1350="Référence inconnue","Référence inconnue",IF(I1350="","Type inconnu",IF(AND(IFERROR(INDEX(Articles!$I$5:$I$304,MATCH(D1350,Articles!$A$5:$A$304,0)),"Aucun")&lt;&gt;"Aucun",G1350=""),"Lot manquant",IF(COUNTIF($N$2:$N$5000,N1350)&gt;1,"Doublon ?","")))))</f>
        <v/>
      </c>
      <c r="N1350" s="6" t="str">
        <f aca="false">IF(D1350="","",B1350&amp;"/"&amp;C1350&amp;"/"&amp;D1350&amp;"/"&amp;G1350&amp;"/"&amp;H1350&amp;"/"&amp;TEXT(A1350,"0"))</f>
        <v/>
      </c>
    </row>
    <row r="1351" customFormat="false" ht="15" hidden="false" customHeight="false" outlineLevel="0" collapsed="false">
      <c r="E1351" s="39" t="str">
        <f aca="false">IF(D1351="","",IFERROR(INDEX(Articles!$B$5:$B$304,MATCH(D1351,Articles!$A$5:$A$304,0)),"Référence inconnue"))</f>
        <v/>
      </c>
      <c r="I1351" s="40" t="str">
        <f aca="false">IF(C1351="","",IFERROR(INDEX(Listes!$B$3:$B$20,MATCH(C1351,Listes!$A$3:$A$20,0)),""))</f>
        <v/>
      </c>
      <c r="J1351" s="40" t="n">
        <f aca="false">IF(OR(H1351="",I1351=""),0,H1351*I1351)</f>
        <v>0</v>
      </c>
      <c r="M1351" s="41" t="str">
        <f aca="false">IF(D1351="","",IF(E1351="Référence inconnue","Référence inconnue",IF(I1351="","Type inconnu",IF(AND(IFERROR(INDEX(Articles!$I$5:$I$304,MATCH(D1351,Articles!$A$5:$A$304,0)),"Aucun")&lt;&gt;"Aucun",G1351=""),"Lot manquant",IF(COUNTIF($N$2:$N$5000,N1351)&gt;1,"Doublon ?","")))))</f>
        <v/>
      </c>
      <c r="N1351" s="6" t="str">
        <f aca="false">IF(D1351="","",B1351&amp;"/"&amp;C1351&amp;"/"&amp;D1351&amp;"/"&amp;G1351&amp;"/"&amp;H1351&amp;"/"&amp;TEXT(A1351,"0"))</f>
        <v/>
      </c>
    </row>
    <row r="1352" customFormat="false" ht="15" hidden="false" customHeight="false" outlineLevel="0" collapsed="false">
      <c r="E1352" s="39" t="str">
        <f aca="false">IF(D1352="","",IFERROR(INDEX(Articles!$B$5:$B$304,MATCH(D1352,Articles!$A$5:$A$304,0)),"Référence inconnue"))</f>
        <v/>
      </c>
      <c r="I1352" s="40" t="str">
        <f aca="false">IF(C1352="","",IFERROR(INDEX(Listes!$B$3:$B$20,MATCH(C1352,Listes!$A$3:$A$20,0)),""))</f>
        <v/>
      </c>
      <c r="J1352" s="40" t="n">
        <f aca="false">IF(OR(H1352="",I1352=""),0,H1352*I1352)</f>
        <v>0</v>
      </c>
      <c r="M1352" s="41" t="str">
        <f aca="false">IF(D1352="","",IF(E1352="Référence inconnue","Référence inconnue",IF(I1352="","Type inconnu",IF(AND(IFERROR(INDEX(Articles!$I$5:$I$304,MATCH(D1352,Articles!$A$5:$A$304,0)),"Aucun")&lt;&gt;"Aucun",G1352=""),"Lot manquant",IF(COUNTIF($N$2:$N$5000,N1352)&gt;1,"Doublon ?","")))))</f>
        <v/>
      </c>
      <c r="N1352" s="6" t="str">
        <f aca="false">IF(D1352="","",B1352&amp;"/"&amp;C1352&amp;"/"&amp;D1352&amp;"/"&amp;G1352&amp;"/"&amp;H1352&amp;"/"&amp;TEXT(A1352,"0"))</f>
        <v/>
      </c>
    </row>
    <row r="1353" customFormat="false" ht="15" hidden="false" customHeight="false" outlineLevel="0" collapsed="false">
      <c r="E1353" s="39" t="str">
        <f aca="false">IF(D1353="","",IFERROR(INDEX(Articles!$B$5:$B$304,MATCH(D1353,Articles!$A$5:$A$304,0)),"Référence inconnue"))</f>
        <v/>
      </c>
      <c r="I1353" s="40" t="str">
        <f aca="false">IF(C1353="","",IFERROR(INDEX(Listes!$B$3:$B$20,MATCH(C1353,Listes!$A$3:$A$20,0)),""))</f>
        <v/>
      </c>
      <c r="J1353" s="40" t="n">
        <f aca="false">IF(OR(H1353="",I1353=""),0,H1353*I1353)</f>
        <v>0</v>
      </c>
      <c r="M1353" s="41" t="str">
        <f aca="false">IF(D1353="","",IF(E1353="Référence inconnue","Référence inconnue",IF(I1353="","Type inconnu",IF(AND(IFERROR(INDEX(Articles!$I$5:$I$304,MATCH(D1353,Articles!$A$5:$A$304,0)),"Aucun")&lt;&gt;"Aucun",G1353=""),"Lot manquant",IF(COUNTIF($N$2:$N$5000,N1353)&gt;1,"Doublon ?","")))))</f>
        <v/>
      </c>
      <c r="N1353" s="6" t="str">
        <f aca="false">IF(D1353="","",B1353&amp;"/"&amp;C1353&amp;"/"&amp;D1353&amp;"/"&amp;G1353&amp;"/"&amp;H1353&amp;"/"&amp;TEXT(A1353,"0"))</f>
        <v/>
      </c>
    </row>
    <row r="1354" customFormat="false" ht="15" hidden="false" customHeight="false" outlineLevel="0" collapsed="false">
      <c r="E1354" s="39" t="str">
        <f aca="false">IF(D1354="","",IFERROR(INDEX(Articles!$B$5:$B$304,MATCH(D1354,Articles!$A$5:$A$304,0)),"Référence inconnue"))</f>
        <v/>
      </c>
      <c r="I1354" s="40" t="str">
        <f aca="false">IF(C1354="","",IFERROR(INDEX(Listes!$B$3:$B$20,MATCH(C1354,Listes!$A$3:$A$20,0)),""))</f>
        <v/>
      </c>
      <c r="J1354" s="40" t="n">
        <f aca="false">IF(OR(H1354="",I1354=""),0,H1354*I1354)</f>
        <v>0</v>
      </c>
      <c r="M1354" s="41" t="str">
        <f aca="false">IF(D1354="","",IF(E1354="Référence inconnue","Référence inconnue",IF(I1354="","Type inconnu",IF(AND(IFERROR(INDEX(Articles!$I$5:$I$304,MATCH(D1354,Articles!$A$5:$A$304,0)),"Aucun")&lt;&gt;"Aucun",G1354=""),"Lot manquant",IF(COUNTIF($N$2:$N$5000,N1354)&gt;1,"Doublon ?","")))))</f>
        <v/>
      </c>
      <c r="N1354" s="6" t="str">
        <f aca="false">IF(D1354="","",B1354&amp;"/"&amp;C1354&amp;"/"&amp;D1354&amp;"/"&amp;G1354&amp;"/"&amp;H1354&amp;"/"&amp;TEXT(A1354,"0"))</f>
        <v/>
      </c>
    </row>
    <row r="1355" customFormat="false" ht="15" hidden="false" customHeight="false" outlineLevel="0" collapsed="false">
      <c r="E1355" s="39" t="str">
        <f aca="false">IF(D1355="","",IFERROR(INDEX(Articles!$B$5:$B$304,MATCH(D1355,Articles!$A$5:$A$304,0)),"Référence inconnue"))</f>
        <v/>
      </c>
      <c r="I1355" s="40" t="str">
        <f aca="false">IF(C1355="","",IFERROR(INDEX(Listes!$B$3:$B$20,MATCH(C1355,Listes!$A$3:$A$20,0)),""))</f>
        <v/>
      </c>
      <c r="J1355" s="40" t="n">
        <f aca="false">IF(OR(H1355="",I1355=""),0,H1355*I1355)</f>
        <v>0</v>
      </c>
      <c r="M1355" s="41" t="str">
        <f aca="false">IF(D1355="","",IF(E1355="Référence inconnue","Référence inconnue",IF(I1355="","Type inconnu",IF(AND(IFERROR(INDEX(Articles!$I$5:$I$304,MATCH(D1355,Articles!$A$5:$A$304,0)),"Aucun")&lt;&gt;"Aucun",G1355=""),"Lot manquant",IF(COUNTIF($N$2:$N$5000,N1355)&gt;1,"Doublon ?","")))))</f>
        <v/>
      </c>
      <c r="N1355" s="6" t="str">
        <f aca="false">IF(D1355="","",B1355&amp;"/"&amp;C1355&amp;"/"&amp;D1355&amp;"/"&amp;G1355&amp;"/"&amp;H1355&amp;"/"&amp;TEXT(A1355,"0"))</f>
        <v/>
      </c>
    </row>
    <row r="1356" customFormat="false" ht="15" hidden="false" customHeight="false" outlineLevel="0" collapsed="false">
      <c r="E1356" s="39" t="str">
        <f aca="false">IF(D1356="","",IFERROR(INDEX(Articles!$B$5:$B$304,MATCH(D1356,Articles!$A$5:$A$304,0)),"Référence inconnue"))</f>
        <v/>
      </c>
      <c r="I1356" s="40" t="str">
        <f aca="false">IF(C1356="","",IFERROR(INDEX(Listes!$B$3:$B$20,MATCH(C1356,Listes!$A$3:$A$20,0)),""))</f>
        <v/>
      </c>
      <c r="J1356" s="40" t="n">
        <f aca="false">IF(OR(H1356="",I1356=""),0,H1356*I1356)</f>
        <v>0</v>
      </c>
      <c r="M1356" s="41" t="str">
        <f aca="false">IF(D1356="","",IF(E1356="Référence inconnue","Référence inconnue",IF(I1356="","Type inconnu",IF(AND(IFERROR(INDEX(Articles!$I$5:$I$304,MATCH(D1356,Articles!$A$5:$A$304,0)),"Aucun")&lt;&gt;"Aucun",G1356=""),"Lot manquant",IF(COUNTIF($N$2:$N$5000,N1356)&gt;1,"Doublon ?","")))))</f>
        <v/>
      </c>
      <c r="N1356" s="6" t="str">
        <f aca="false">IF(D1356="","",B1356&amp;"/"&amp;C1356&amp;"/"&amp;D1356&amp;"/"&amp;G1356&amp;"/"&amp;H1356&amp;"/"&amp;TEXT(A1356,"0"))</f>
        <v/>
      </c>
    </row>
    <row r="1357" customFormat="false" ht="15" hidden="false" customHeight="false" outlineLevel="0" collapsed="false">
      <c r="E1357" s="39" t="str">
        <f aca="false">IF(D1357="","",IFERROR(INDEX(Articles!$B$5:$B$304,MATCH(D1357,Articles!$A$5:$A$304,0)),"Référence inconnue"))</f>
        <v/>
      </c>
      <c r="I1357" s="40" t="str">
        <f aca="false">IF(C1357="","",IFERROR(INDEX(Listes!$B$3:$B$20,MATCH(C1357,Listes!$A$3:$A$20,0)),""))</f>
        <v/>
      </c>
      <c r="J1357" s="40" t="n">
        <f aca="false">IF(OR(H1357="",I1357=""),0,H1357*I1357)</f>
        <v>0</v>
      </c>
      <c r="M1357" s="41" t="str">
        <f aca="false">IF(D1357="","",IF(E1357="Référence inconnue","Référence inconnue",IF(I1357="","Type inconnu",IF(AND(IFERROR(INDEX(Articles!$I$5:$I$304,MATCH(D1357,Articles!$A$5:$A$304,0)),"Aucun")&lt;&gt;"Aucun",G1357=""),"Lot manquant",IF(COUNTIF($N$2:$N$5000,N1357)&gt;1,"Doublon ?","")))))</f>
        <v/>
      </c>
      <c r="N1357" s="6" t="str">
        <f aca="false">IF(D1357="","",B1357&amp;"/"&amp;C1357&amp;"/"&amp;D1357&amp;"/"&amp;G1357&amp;"/"&amp;H1357&amp;"/"&amp;TEXT(A1357,"0"))</f>
        <v/>
      </c>
    </row>
    <row r="1358" customFormat="false" ht="15" hidden="false" customHeight="false" outlineLevel="0" collapsed="false">
      <c r="E1358" s="39" t="str">
        <f aca="false">IF(D1358="","",IFERROR(INDEX(Articles!$B$5:$B$304,MATCH(D1358,Articles!$A$5:$A$304,0)),"Référence inconnue"))</f>
        <v/>
      </c>
      <c r="I1358" s="40" t="str">
        <f aca="false">IF(C1358="","",IFERROR(INDEX(Listes!$B$3:$B$20,MATCH(C1358,Listes!$A$3:$A$20,0)),""))</f>
        <v/>
      </c>
      <c r="J1358" s="40" t="n">
        <f aca="false">IF(OR(H1358="",I1358=""),0,H1358*I1358)</f>
        <v>0</v>
      </c>
      <c r="M1358" s="41" t="str">
        <f aca="false">IF(D1358="","",IF(E1358="Référence inconnue","Référence inconnue",IF(I1358="","Type inconnu",IF(AND(IFERROR(INDEX(Articles!$I$5:$I$304,MATCH(D1358,Articles!$A$5:$A$304,0)),"Aucun")&lt;&gt;"Aucun",G1358=""),"Lot manquant",IF(COUNTIF($N$2:$N$5000,N1358)&gt;1,"Doublon ?","")))))</f>
        <v/>
      </c>
      <c r="N1358" s="6" t="str">
        <f aca="false">IF(D1358="","",B1358&amp;"/"&amp;C1358&amp;"/"&amp;D1358&amp;"/"&amp;G1358&amp;"/"&amp;H1358&amp;"/"&amp;TEXT(A1358,"0"))</f>
        <v/>
      </c>
    </row>
    <row r="1359" customFormat="false" ht="15" hidden="false" customHeight="false" outlineLevel="0" collapsed="false">
      <c r="E1359" s="39" t="str">
        <f aca="false">IF(D1359="","",IFERROR(INDEX(Articles!$B$5:$B$304,MATCH(D1359,Articles!$A$5:$A$304,0)),"Référence inconnue"))</f>
        <v/>
      </c>
      <c r="I1359" s="40" t="str">
        <f aca="false">IF(C1359="","",IFERROR(INDEX(Listes!$B$3:$B$20,MATCH(C1359,Listes!$A$3:$A$20,0)),""))</f>
        <v/>
      </c>
      <c r="J1359" s="40" t="n">
        <f aca="false">IF(OR(H1359="",I1359=""),0,H1359*I1359)</f>
        <v>0</v>
      </c>
      <c r="M1359" s="41" t="str">
        <f aca="false">IF(D1359="","",IF(E1359="Référence inconnue","Référence inconnue",IF(I1359="","Type inconnu",IF(AND(IFERROR(INDEX(Articles!$I$5:$I$304,MATCH(D1359,Articles!$A$5:$A$304,0)),"Aucun")&lt;&gt;"Aucun",G1359=""),"Lot manquant",IF(COUNTIF($N$2:$N$5000,N1359)&gt;1,"Doublon ?","")))))</f>
        <v/>
      </c>
      <c r="N1359" s="6" t="str">
        <f aca="false">IF(D1359="","",B1359&amp;"/"&amp;C1359&amp;"/"&amp;D1359&amp;"/"&amp;G1359&amp;"/"&amp;H1359&amp;"/"&amp;TEXT(A1359,"0"))</f>
        <v/>
      </c>
    </row>
    <row r="1360" customFormat="false" ht="15" hidden="false" customHeight="false" outlineLevel="0" collapsed="false">
      <c r="E1360" s="39" t="str">
        <f aca="false">IF(D1360="","",IFERROR(INDEX(Articles!$B$5:$B$304,MATCH(D1360,Articles!$A$5:$A$304,0)),"Référence inconnue"))</f>
        <v/>
      </c>
      <c r="I1360" s="40" t="str">
        <f aca="false">IF(C1360="","",IFERROR(INDEX(Listes!$B$3:$B$20,MATCH(C1360,Listes!$A$3:$A$20,0)),""))</f>
        <v/>
      </c>
      <c r="J1360" s="40" t="n">
        <f aca="false">IF(OR(H1360="",I1360=""),0,H1360*I1360)</f>
        <v>0</v>
      </c>
      <c r="M1360" s="41" t="str">
        <f aca="false">IF(D1360="","",IF(E1360="Référence inconnue","Référence inconnue",IF(I1360="","Type inconnu",IF(AND(IFERROR(INDEX(Articles!$I$5:$I$304,MATCH(D1360,Articles!$A$5:$A$304,0)),"Aucun")&lt;&gt;"Aucun",G1360=""),"Lot manquant",IF(COUNTIF($N$2:$N$5000,N1360)&gt;1,"Doublon ?","")))))</f>
        <v/>
      </c>
      <c r="N1360" s="6" t="str">
        <f aca="false">IF(D1360="","",B1360&amp;"/"&amp;C1360&amp;"/"&amp;D1360&amp;"/"&amp;G1360&amp;"/"&amp;H1360&amp;"/"&amp;TEXT(A1360,"0"))</f>
        <v/>
      </c>
    </row>
    <row r="1361" customFormat="false" ht="15" hidden="false" customHeight="false" outlineLevel="0" collapsed="false">
      <c r="E1361" s="39" t="str">
        <f aca="false">IF(D1361="","",IFERROR(INDEX(Articles!$B$5:$B$304,MATCH(D1361,Articles!$A$5:$A$304,0)),"Référence inconnue"))</f>
        <v/>
      </c>
      <c r="I1361" s="40" t="str">
        <f aca="false">IF(C1361="","",IFERROR(INDEX(Listes!$B$3:$B$20,MATCH(C1361,Listes!$A$3:$A$20,0)),""))</f>
        <v/>
      </c>
      <c r="J1361" s="40" t="n">
        <f aca="false">IF(OR(H1361="",I1361=""),0,H1361*I1361)</f>
        <v>0</v>
      </c>
      <c r="M1361" s="41" t="str">
        <f aca="false">IF(D1361="","",IF(E1361="Référence inconnue","Référence inconnue",IF(I1361="","Type inconnu",IF(AND(IFERROR(INDEX(Articles!$I$5:$I$304,MATCH(D1361,Articles!$A$5:$A$304,0)),"Aucun")&lt;&gt;"Aucun",G1361=""),"Lot manquant",IF(COUNTIF($N$2:$N$5000,N1361)&gt;1,"Doublon ?","")))))</f>
        <v/>
      </c>
      <c r="N1361" s="6" t="str">
        <f aca="false">IF(D1361="","",B1361&amp;"/"&amp;C1361&amp;"/"&amp;D1361&amp;"/"&amp;G1361&amp;"/"&amp;H1361&amp;"/"&amp;TEXT(A1361,"0"))</f>
        <v/>
      </c>
    </row>
    <row r="1362" customFormat="false" ht="15" hidden="false" customHeight="false" outlineLevel="0" collapsed="false">
      <c r="E1362" s="39" t="str">
        <f aca="false">IF(D1362="","",IFERROR(INDEX(Articles!$B$5:$B$304,MATCH(D1362,Articles!$A$5:$A$304,0)),"Référence inconnue"))</f>
        <v/>
      </c>
      <c r="I1362" s="40" t="str">
        <f aca="false">IF(C1362="","",IFERROR(INDEX(Listes!$B$3:$B$20,MATCH(C1362,Listes!$A$3:$A$20,0)),""))</f>
        <v/>
      </c>
      <c r="J1362" s="40" t="n">
        <f aca="false">IF(OR(H1362="",I1362=""),0,H1362*I1362)</f>
        <v>0</v>
      </c>
      <c r="M1362" s="41" t="str">
        <f aca="false">IF(D1362="","",IF(E1362="Référence inconnue","Référence inconnue",IF(I1362="","Type inconnu",IF(AND(IFERROR(INDEX(Articles!$I$5:$I$304,MATCH(D1362,Articles!$A$5:$A$304,0)),"Aucun")&lt;&gt;"Aucun",G1362=""),"Lot manquant",IF(COUNTIF($N$2:$N$5000,N1362)&gt;1,"Doublon ?","")))))</f>
        <v/>
      </c>
      <c r="N1362" s="6" t="str">
        <f aca="false">IF(D1362="","",B1362&amp;"/"&amp;C1362&amp;"/"&amp;D1362&amp;"/"&amp;G1362&amp;"/"&amp;H1362&amp;"/"&amp;TEXT(A1362,"0"))</f>
        <v/>
      </c>
    </row>
    <row r="1363" customFormat="false" ht="15" hidden="false" customHeight="false" outlineLevel="0" collapsed="false">
      <c r="E1363" s="39" t="str">
        <f aca="false">IF(D1363="","",IFERROR(INDEX(Articles!$B$5:$B$304,MATCH(D1363,Articles!$A$5:$A$304,0)),"Référence inconnue"))</f>
        <v/>
      </c>
      <c r="I1363" s="40" t="str">
        <f aca="false">IF(C1363="","",IFERROR(INDEX(Listes!$B$3:$B$20,MATCH(C1363,Listes!$A$3:$A$20,0)),""))</f>
        <v/>
      </c>
      <c r="J1363" s="40" t="n">
        <f aca="false">IF(OR(H1363="",I1363=""),0,H1363*I1363)</f>
        <v>0</v>
      </c>
      <c r="M1363" s="41" t="str">
        <f aca="false">IF(D1363="","",IF(E1363="Référence inconnue","Référence inconnue",IF(I1363="","Type inconnu",IF(AND(IFERROR(INDEX(Articles!$I$5:$I$304,MATCH(D1363,Articles!$A$5:$A$304,0)),"Aucun")&lt;&gt;"Aucun",G1363=""),"Lot manquant",IF(COUNTIF($N$2:$N$5000,N1363)&gt;1,"Doublon ?","")))))</f>
        <v/>
      </c>
      <c r="N1363" s="6" t="str">
        <f aca="false">IF(D1363="","",B1363&amp;"/"&amp;C1363&amp;"/"&amp;D1363&amp;"/"&amp;G1363&amp;"/"&amp;H1363&amp;"/"&amp;TEXT(A1363,"0"))</f>
        <v/>
      </c>
    </row>
    <row r="1364" customFormat="false" ht="15" hidden="false" customHeight="false" outlineLevel="0" collapsed="false">
      <c r="E1364" s="39" t="str">
        <f aca="false">IF(D1364="","",IFERROR(INDEX(Articles!$B$5:$B$304,MATCH(D1364,Articles!$A$5:$A$304,0)),"Référence inconnue"))</f>
        <v/>
      </c>
      <c r="I1364" s="40" t="str">
        <f aca="false">IF(C1364="","",IFERROR(INDEX(Listes!$B$3:$B$20,MATCH(C1364,Listes!$A$3:$A$20,0)),""))</f>
        <v/>
      </c>
      <c r="J1364" s="40" t="n">
        <f aca="false">IF(OR(H1364="",I1364=""),0,H1364*I1364)</f>
        <v>0</v>
      </c>
      <c r="M1364" s="41" t="str">
        <f aca="false">IF(D1364="","",IF(E1364="Référence inconnue","Référence inconnue",IF(I1364="","Type inconnu",IF(AND(IFERROR(INDEX(Articles!$I$5:$I$304,MATCH(D1364,Articles!$A$5:$A$304,0)),"Aucun")&lt;&gt;"Aucun",G1364=""),"Lot manquant",IF(COUNTIF($N$2:$N$5000,N1364)&gt;1,"Doublon ?","")))))</f>
        <v/>
      </c>
      <c r="N1364" s="6" t="str">
        <f aca="false">IF(D1364="","",B1364&amp;"/"&amp;C1364&amp;"/"&amp;D1364&amp;"/"&amp;G1364&amp;"/"&amp;H1364&amp;"/"&amp;TEXT(A1364,"0"))</f>
        <v/>
      </c>
    </row>
    <row r="1365" customFormat="false" ht="15" hidden="false" customHeight="false" outlineLevel="0" collapsed="false">
      <c r="E1365" s="39" t="str">
        <f aca="false">IF(D1365="","",IFERROR(INDEX(Articles!$B$5:$B$304,MATCH(D1365,Articles!$A$5:$A$304,0)),"Référence inconnue"))</f>
        <v/>
      </c>
      <c r="I1365" s="40" t="str">
        <f aca="false">IF(C1365="","",IFERROR(INDEX(Listes!$B$3:$B$20,MATCH(C1365,Listes!$A$3:$A$20,0)),""))</f>
        <v/>
      </c>
      <c r="J1365" s="40" t="n">
        <f aca="false">IF(OR(H1365="",I1365=""),0,H1365*I1365)</f>
        <v>0</v>
      </c>
      <c r="M1365" s="41" t="str">
        <f aca="false">IF(D1365="","",IF(E1365="Référence inconnue","Référence inconnue",IF(I1365="","Type inconnu",IF(AND(IFERROR(INDEX(Articles!$I$5:$I$304,MATCH(D1365,Articles!$A$5:$A$304,0)),"Aucun")&lt;&gt;"Aucun",G1365=""),"Lot manquant",IF(COUNTIF($N$2:$N$5000,N1365)&gt;1,"Doublon ?","")))))</f>
        <v/>
      </c>
      <c r="N1365" s="6" t="str">
        <f aca="false">IF(D1365="","",B1365&amp;"/"&amp;C1365&amp;"/"&amp;D1365&amp;"/"&amp;G1365&amp;"/"&amp;H1365&amp;"/"&amp;TEXT(A1365,"0"))</f>
        <v/>
      </c>
    </row>
    <row r="1366" customFormat="false" ht="15" hidden="false" customHeight="false" outlineLevel="0" collapsed="false">
      <c r="E1366" s="39" t="str">
        <f aca="false">IF(D1366="","",IFERROR(INDEX(Articles!$B$5:$B$304,MATCH(D1366,Articles!$A$5:$A$304,0)),"Référence inconnue"))</f>
        <v/>
      </c>
      <c r="I1366" s="40" t="str">
        <f aca="false">IF(C1366="","",IFERROR(INDEX(Listes!$B$3:$B$20,MATCH(C1366,Listes!$A$3:$A$20,0)),""))</f>
        <v/>
      </c>
      <c r="J1366" s="40" t="n">
        <f aca="false">IF(OR(H1366="",I1366=""),0,H1366*I1366)</f>
        <v>0</v>
      </c>
      <c r="M1366" s="41" t="str">
        <f aca="false">IF(D1366="","",IF(E1366="Référence inconnue","Référence inconnue",IF(I1366="","Type inconnu",IF(AND(IFERROR(INDEX(Articles!$I$5:$I$304,MATCH(D1366,Articles!$A$5:$A$304,0)),"Aucun")&lt;&gt;"Aucun",G1366=""),"Lot manquant",IF(COUNTIF($N$2:$N$5000,N1366)&gt;1,"Doublon ?","")))))</f>
        <v/>
      </c>
      <c r="N1366" s="6" t="str">
        <f aca="false">IF(D1366="","",B1366&amp;"/"&amp;C1366&amp;"/"&amp;D1366&amp;"/"&amp;G1366&amp;"/"&amp;H1366&amp;"/"&amp;TEXT(A1366,"0"))</f>
        <v/>
      </c>
    </row>
    <row r="1367" customFormat="false" ht="15" hidden="false" customHeight="false" outlineLevel="0" collapsed="false">
      <c r="E1367" s="39" t="str">
        <f aca="false">IF(D1367="","",IFERROR(INDEX(Articles!$B$5:$B$304,MATCH(D1367,Articles!$A$5:$A$304,0)),"Référence inconnue"))</f>
        <v/>
      </c>
      <c r="I1367" s="40" t="str">
        <f aca="false">IF(C1367="","",IFERROR(INDEX(Listes!$B$3:$B$20,MATCH(C1367,Listes!$A$3:$A$20,0)),""))</f>
        <v/>
      </c>
      <c r="J1367" s="40" t="n">
        <f aca="false">IF(OR(H1367="",I1367=""),0,H1367*I1367)</f>
        <v>0</v>
      </c>
      <c r="M1367" s="41" t="str">
        <f aca="false">IF(D1367="","",IF(E1367="Référence inconnue","Référence inconnue",IF(I1367="","Type inconnu",IF(AND(IFERROR(INDEX(Articles!$I$5:$I$304,MATCH(D1367,Articles!$A$5:$A$304,0)),"Aucun")&lt;&gt;"Aucun",G1367=""),"Lot manquant",IF(COUNTIF($N$2:$N$5000,N1367)&gt;1,"Doublon ?","")))))</f>
        <v/>
      </c>
      <c r="N1367" s="6" t="str">
        <f aca="false">IF(D1367="","",B1367&amp;"/"&amp;C1367&amp;"/"&amp;D1367&amp;"/"&amp;G1367&amp;"/"&amp;H1367&amp;"/"&amp;TEXT(A1367,"0"))</f>
        <v/>
      </c>
    </row>
    <row r="1368" customFormat="false" ht="15" hidden="false" customHeight="false" outlineLevel="0" collapsed="false">
      <c r="E1368" s="39" t="str">
        <f aca="false">IF(D1368="","",IFERROR(INDEX(Articles!$B$5:$B$304,MATCH(D1368,Articles!$A$5:$A$304,0)),"Référence inconnue"))</f>
        <v/>
      </c>
      <c r="I1368" s="40" t="str">
        <f aca="false">IF(C1368="","",IFERROR(INDEX(Listes!$B$3:$B$20,MATCH(C1368,Listes!$A$3:$A$20,0)),""))</f>
        <v/>
      </c>
      <c r="J1368" s="40" t="n">
        <f aca="false">IF(OR(H1368="",I1368=""),0,H1368*I1368)</f>
        <v>0</v>
      </c>
      <c r="M1368" s="41" t="str">
        <f aca="false">IF(D1368="","",IF(E1368="Référence inconnue","Référence inconnue",IF(I1368="","Type inconnu",IF(AND(IFERROR(INDEX(Articles!$I$5:$I$304,MATCH(D1368,Articles!$A$5:$A$304,0)),"Aucun")&lt;&gt;"Aucun",G1368=""),"Lot manquant",IF(COUNTIF($N$2:$N$5000,N1368)&gt;1,"Doublon ?","")))))</f>
        <v/>
      </c>
      <c r="N1368" s="6" t="str">
        <f aca="false">IF(D1368="","",B1368&amp;"/"&amp;C1368&amp;"/"&amp;D1368&amp;"/"&amp;G1368&amp;"/"&amp;H1368&amp;"/"&amp;TEXT(A1368,"0"))</f>
        <v/>
      </c>
    </row>
    <row r="1369" customFormat="false" ht="15" hidden="false" customHeight="false" outlineLevel="0" collapsed="false">
      <c r="E1369" s="39" t="str">
        <f aca="false">IF(D1369="","",IFERROR(INDEX(Articles!$B$5:$B$304,MATCH(D1369,Articles!$A$5:$A$304,0)),"Référence inconnue"))</f>
        <v/>
      </c>
      <c r="I1369" s="40" t="str">
        <f aca="false">IF(C1369="","",IFERROR(INDEX(Listes!$B$3:$B$20,MATCH(C1369,Listes!$A$3:$A$20,0)),""))</f>
        <v/>
      </c>
      <c r="J1369" s="40" t="n">
        <f aca="false">IF(OR(H1369="",I1369=""),0,H1369*I1369)</f>
        <v>0</v>
      </c>
      <c r="M1369" s="41" t="str">
        <f aca="false">IF(D1369="","",IF(E1369="Référence inconnue","Référence inconnue",IF(I1369="","Type inconnu",IF(AND(IFERROR(INDEX(Articles!$I$5:$I$304,MATCH(D1369,Articles!$A$5:$A$304,0)),"Aucun")&lt;&gt;"Aucun",G1369=""),"Lot manquant",IF(COUNTIF($N$2:$N$5000,N1369)&gt;1,"Doublon ?","")))))</f>
        <v/>
      </c>
      <c r="N1369" s="6" t="str">
        <f aca="false">IF(D1369="","",B1369&amp;"/"&amp;C1369&amp;"/"&amp;D1369&amp;"/"&amp;G1369&amp;"/"&amp;H1369&amp;"/"&amp;TEXT(A1369,"0"))</f>
        <v/>
      </c>
    </row>
    <row r="1370" customFormat="false" ht="15" hidden="false" customHeight="false" outlineLevel="0" collapsed="false">
      <c r="E1370" s="39" t="str">
        <f aca="false">IF(D1370="","",IFERROR(INDEX(Articles!$B$5:$B$304,MATCH(D1370,Articles!$A$5:$A$304,0)),"Référence inconnue"))</f>
        <v/>
      </c>
      <c r="I1370" s="40" t="str">
        <f aca="false">IF(C1370="","",IFERROR(INDEX(Listes!$B$3:$B$20,MATCH(C1370,Listes!$A$3:$A$20,0)),""))</f>
        <v/>
      </c>
      <c r="J1370" s="40" t="n">
        <f aca="false">IF(OR(H1370="",I1370=""),0,H1370*I1370)</f>
        <v>0</v>
      </c>
      <c r="M1370" s="41" t="str">
        <f aca="false">IF(D1370="","",IF(E1370="Référence inconnue","Référence inconnue",IF(I1370="","Type inconnu",IF(AND(IFERROR(INDEX(Articles!$I$5:$I$304,MATCH(D1370,Articles!$A$5:$A$304,0)),"Aucun")&lt;&gt;"Aucun",G1370=""),"Lot manquant",IF(COUNTIF($N$2:$N$5000,N1370)&gt;1,"Doublon ?","")))))</f>
        <v/>
      </c>
      <c r="N1370" s="6" t="str">
        <f aca="false">IF(D1370="","",B1370&amp;"/"&amp;C1370&amp;"/"&amp;D1370&amp;"/"&amp;G1370&amp;"/"&amp;H1370&amp;"/"&amp;TEXT(A1370,"0"))</f>
        <v/>
      </c>
    </row>
    <row r="1371" customFormat="false" ht="15" hidden="false" customHeight="false" outlineLevel="0" collapsed="false">
      <c r="E1371" s="39" t="str">
        <f aca="false">IF(D1371="","",IFERROR(INDEX(Articles!$B$5:$B$304,MATCH(D1371,Articles!$A$5:$A$304,0)),"Référence inconnue"))</f>
        <v/>
      </c>
      <c r="I1371" s="40" t="str">
        <f aca="false">IF(C1371="","",IFERROR(INDEX(Listes!$B$3:$B$20,MATCH(C1371,Listes!$A$3:$A$20,0)),""))</f>
        <v/>
      </c>
      <c r="J1371" s="40" t="n">
        <f aca="false">IF(OR(H1371="",I1371=""),0,H1371*I1371)</f>
        <v>0</v>
      </c>
      <c r="M1371" s="41" t="str">
        <f aca="false">IF(D1371="","",IF(E1371="Référence inconnue","Référence inconnue",IF(I1371="","Type inconnu",IF(AND(IFERROR(INDEX(Articles!$I$5:$I$304,MATCH(D1371,Articles!$A$5:$A$304,0)),"Aucun")&lt;&gt;"Aucun",G1371=""),"Lot manquant",IF(COUNTIF($N$2:$N$5000,N1371)&gt;1,"Doublon ?","")))))</f>
        <v/>
      </c>
      <c r="N1371" s="6" t="str">
        <f aca="false">IF(D1371="","",B1371&amp;"/"&amp;C1371&amp;"/"&amp;D1371&amp;"/"&amp;G1371&amp;"/"&amp;H1371&amp;"/"&amp;TEXT(A1371,"0"))</f>
        <v/>
      </c>
    </row>
    <row r="1372" customFormat="false" ht="15" hidden="false" customHeight="false" outlineLevel="0" collapsed="false">
      <c r="E1372" s="39" t="str">
        <f aca="false">IF(D1372="","",IFERROR(INDEX(Articles!$B$5:$B$304,MATCH(D1372,Articles!$A$5:$A$304,0)),"Référence inconnue"))</f>
        <v/>
      </c>
      <c r="I1372" s="40" t="str">
        <f aca="false">IF(C1372="","",IFERROR(INDEX(Listes!$B$3:$B$20,MATCH(C1372,Listes!$A$3:$A$20,0)),""))</f>
        <v/>
      </c>
      <c r="J1372" s="40" t="n">
        <f aca="false">IF(OR(H1372="",I1372=""),0,H1372*I1372)</f>
        <v>0</v>
      </c>
      <c r="M1372" s="41" t="str">
        <f aca="false">IF(D1372="","",IF(E1372="Référence inconnue","Référence inconnue",IF(I1372="","Type inconnu",IF(AND(IFERROR(INDEX(Articles!$I$5:$I$304,MATCH(D1372,Articles!$A$5:$A$304,0)),"Aucun")&lt;&gt;"Aucun",G1372=""),"Lot manquant",IF(COUNTIF($N$2:$N$5000,N1372)&gt;1,"Doublon ?","")))))</f>
        <v/>
      </c>
      <c r="N1372" s="6" t="str">
        <f aca="false">IF(D1372="","",B1372&amp;"/"&amp;C1372&amp;"/"&amp;D1372&amp;"/"&amp;G1372&amp;"/"&amp;H1372&amp;"/"&amp;TEXT(A1372,"0"))</f>
        <v/>
      </c>
    </row>
    <row r="1373" customFormat="false" ht="15" hidden="false" customHeight="false" outlineLevel="0" collapsed="false">
      <c r="E1373" s="39" t="str">
        <f aca="false">IF(D1373="","",IFERROR(INDEX(Articles!$B$5:$B$304,MATCH(D1373,Articles!$A$5:$A$304,0)),"Référence inconnue"))</f>
        <v/>
      </c>
      <c r="I1373" s="40" t="str">
        <f aca="false">IF(C1373="","",IFERROR(INDEX(Listes!$B$3:$B$20,MATCH(C1373,Listes!$A$3:$A$20,0)),""))</f>
        <v/>
      </c>
      <c r="J1373" s="40" t="n">
        <f aca="false">IF(OR(H1373="",I1373=""),0,H1373*I1373)</f>
        <v>0</v>
      </c>
      <c r="M1373" s="41" t="str">
        <f aca="false">IF(D1373="","",IF(E1373="Référence inconnue","Référence inconnue",IF(I1373="","Type inconnu",IF(AND(IFERROR(INDEX(Articles!$I$5:$I$304,MATCH(D1373,Articles!$A$5:$A$304,0)),"Aucun")&lt;&gt;"Aucun",G1373=""),"Lot manquant",IF(COUNTIF($N$2:$N$5000,N1373)&gt;1,"Doublon ?","")))))</f>
        <v/>
      </c>
      <c r="N1373" s="6" t="str">
        <f aca="false">IF(D1373="","",B1373&amp;"/"&amp;C1373&amp;"/"&amp;D1373&amp;"/"&amp;G1373&amp;"/"&amp;H1373&amp;"/"&amp;TEXT(A1373,"0"))</f>
        <v/>
      </c>
    </row>
    <row r="1374" customFormat="false" ht="15" hidden="false" customHeight="false" outlineLevel="0" collapsed="false">
      <c r="E1374" s="39" t="str">
        <f aca="false">IF(D1374="","",IFERROR(INDEX(Articles!$B$5:$B$304,MATCH(D1374,Articles!$A$5:$A$304,0)),"Référence inconnue"))</f>
        <v/>
      </c>
      <c r="I1374" s="40" t="str">
        <f aca="false">IF(C1374="","",IFERROR(INDEX(Listes!$B$3:$B$20,MATCH(C1374,Listes!$A$3:$A$20,0)),""))</f>
        <v/>
      </c>
      <c r="J1374" s="40" t="n">
        <f aca="false">IF(OR(H1374="",I1374=""),0,H1374*I1374)</f>
        <v>0</v>
      </c>
      <c r="M1374" s="41" t="str">
        <f aca="false">IF(D1374="","",IF(E1374="Référence inconnue","Référence inconnue",IF(I1374="","Type inconnu",IF(AND(IFERROR(INDEX(Articles!$I$5:$I$304,MATCH(D1374,Articles!$A$5:$A$304,0)),"Aucun")&lt;&gt;"Aucun",G1374=""),"Lot manquant",IF(COUNTIF($N$2:$N$5000,N1374)&gt;1,"Doublon ?","")))))</f>
        <v/>
      </c>
      <c r="N1374" s="6" t="str">
        <f aca="false">IF(D1374="","",B1374&amp;"/"&amp;C1374&amp;"/"&amp;D1374&amp;"/"&amp;G1374&amp;"/"&amp;H1374&amp;"/"&amp;TEXT(A1374,"0"))</f>
        <v/>
      </c>
    </row>
    <row r="1375" customFormat="false" ht="15" hidden="false" customHeight="false" outlineLevel="0" collapsed="false">
      <c r="E1375" s="39" t="str">
        <f aca="false">IF(D1375="","",IFERROR(INDEX(Articles!$B$5:$B$304,MATCH(D1375,Articles!$A$5:$A$304,0)),"Référence inconnue"))</f>
        <v/>
      </c>
      <c r="I1375" s="40" t="str">
        <f aca="false">IF(C1375="","",IFERROR(INDEX(Listes!$B$3:$B$20,MATCH(C1375,Listes!$A$3:$A$20,0)),""))</f>
        <v/>
      </c>
      <c r="J1375" s="40" t="n">
        <f aca="false">IF(OR(H1375="",I1375=""),0,H1375*I1375)</f>
        <v>0</v>
      </c>
      <c r="M1375" s="41" t="str">
        <f aca="false">IF(D1375="","",IF(E1375="Référence inconnue","Référence inconnue",IF(I1375="","Type inconnu",IF(AND(IFERROR(INDEX(Articles!$I$5:$I$304,MATCH(D1375,Articles!$A$5:$A$304,0)),"Aucun")&lt;&gt;"Aucun",G1375=""),"Lot manquant",IF(COUNTIF($N$2:$N$5000,N1375)&gt;1,"Doublon ?","")))))</f>
        <v/>
      </c>
      <c r="N1375" s="6" t="str">
        <f aca="false">IF(D1375="","",B1375&amp;"/"&amp;C1375&amp;"/"&amp;D1375&amp;"/"&amp;G1375&amp;"/"&amp;H1375&amp;"/"&amp;TEXT(A1375,"0"))</f>
        <v/>
      </c>
    </row>
    <row r="1376" customFormat="false" ht="15" hidden="false" customHeight="false" outlineLevel="0" collapsed="false">
      <c r="E1376" s="39" t="str">
        <f aca="false">IF(D1376="","",IFERROR(INDEX(Articles!$B$5:$B$304,MATCH(D1376,Articles!$A$5:$A$304,0)),"Référence inconnue"))</f>
        <v/>
      </c>
      <c r="I1376" s="40" t="str">
        <f aca="false">IF(C1376="","",IFERROR(INDEX(Listes!$B$3:$B$20,MATCH(C1376,Listes!$A$3:$A$20,0)),""))</f>
        <v/>
      </c>
      <c r="J1376" s="40" t="n">
        <f aca="false">IF(OR(H1376="",I1376=""),0,H1376*I1376)</f>
        <v>0</v>
      </c>
      <c r="M1376" s="41" t="str">
        <f aca="false">IF(D1376="","",IF(E1376="Référence inconnue","Référence inconnue",IF(I1376="","Type inconnu",IF(AND(IFERROR(INDEX(Articles!$I$5:$I$304,MATCH(D1376,Articles!$A$5:$A$304,0)),"Aucun")&lt;&gt;"Aucun",G1376=""),"Lot manquant",IF(COUNTIF($N$2:$N$5000,N1376)&gt;1,"Doublon ?","")))))</f>
        <v/>
      </c>
      <c r="N1376" s="6" t="str">
        <f aca="false">IF(D1376="","",B1376&amp;"/"&amp;C1376&amp;"/"&amp;D1376&amp;"/"&amp;G1376&amp;"/"&amp;H1376&amp;"/"&amp;TEXT(A1376,"0"))</f>
        <v/>
      </c>
    </row>
    <row r="1377" customFormat="false" ht="15" hidden="false" customHeight="false" outlineLevel="0" collapsed="false">
      <c r="E1377" s="39" t="str">
        <f aca="false">IF(D1377="","",IFERROR(INDEX(Articles!$B$5:$B$304,MATCH(D1377,Articles!$A$5:$A$304,0)),"Référence inconnue"))</f>
        <v/>
      </c>
      <c r="I1377" s="40" t="str">
        <f aca="false">IF(C1377="","",IFERROR(INDEX(Listes!$B$3:$B$20,MATCH(C1377,Listes!$A$3:$A$20,0)),""))</f>
        <v/>
      </c>
      <c r="J1377" s="40" t="n">
        <f aca="false">IF(OR(H1377="",I1377=""),0,H1377*I1377)</f>
        <v>0</v>
      </c>
      <c r="M1377" s="41" t="str">
        <f aca="false">IF(D1377="","",IF(E1377="Référence inconnue","Référence inconnue",IF(I1377="","Type inconnu",IF(AND(IFERROR(INDEX(Articles!$I$5:$I$304,MATCH(D1377,Articles!$A$5:$A$304,0)),"Aucun")&lt;&gt;"Aucun",G1377=""),"Lot manquant",IF(COUNTIF($N$2:$N$5000,N1377)&gt;1,"Doublon ?","")))))</f>
        <v/>
      </c>
      <c r="N1377" s="6" t="str">
        <f aca="false">IF(D1377="","",B1377&amp;"/"&amp;C1377&amp;"/"&amp;D1377&amp;"/"&amp;G1377&amp;"/"&amp;H1377&amp;"/"&amp;TEXT(A1377,"0"))</f>
        <v/>
      </c>
    </row>
    <row r="1378" customFormat="false" ht="15" hidden="false" customHeight="false" outlineLevel="0" collapsed="false">
      <c r="E1378" s="39" t="str">
        <f aca="false">IF(D1378="","",IFERROR(INDEX(Articles!$B$5:$B$304,MATCH(D1378,Articles!$A$5:$A$304,0)),"Référence inconnue"))</f>
        <v/>
      </c>
      <c r="I1378" s="40" t="str">
        <f aca="false">IF(C1378="","",IFERROR(INDEX(Listes!$B$3:$B$20,MATCH(C1378,Listes!$A$3:$A$20,0)),""))</f>
        <v/>
      </c>
      <c r="J1378" s="40" t="n">
        <f aca="false">IF(OR(H1378="",I1378=""),0,H1378*I1378)</f>
        <v>0</v>
      </c>
      <c r="M1378" s="41" t="str">
        <f aca="false">IF(D1378="","",IF(E1378="Référence inconnue","Référence inconnue",IF(I1378="","Type inconnu",IF(AND(IFERROR(INDEX(Articles!$I$5:$I$304,MATCH(D1378,Articles!$A$5:$A$304,0)),"Aucun")&lt;&gt;"Aucun",G1378=""),"Lot manquant",IF(COUNTIF($N$2:$N$5000,N1378)&gt;1,"Doublon ?","")))))</f>
        <v/>
      </c>
      <c r="N1378" s="6" t="str">
        <f aca="false">IF(D1378="","",B1378&amp;"/"&amp;C1378&amp;"/"&amp;D1378&amp;"/"&amp;G1378&amp;"/"&amp;H1378&amp;"/"&amp;TEXT(A1378,"0"))</f>
        <v/>
      </c>
    </row>
    <row r="1379" customFormat="false" ht="15" hidden="false" customHeight="false" outlineLevel="0" collapsed="false">
      <c r="E1379" s="39" t="str">
        <f aca="false">IF(D1379="","",IFERROR(INDEX(Articles!$B$5:$B$304,MATCH(D1379,Articles!$A$5:$A$304,0)),"Référence inconnue"))</f>
        <v/>
      </c>
      <c r="I1379" s="40" t="str">
        <f aca="false">IF(C1379="","",IFERROR(INDEX(Listes!$B$3:$B$20,MATCH(C1379,Listes!$A$3:$A$20,0)),""))</f>
        <v/>
      </c>
      <c r="J1379" s="40" t="n">
        <f aca="false">IF(OR(H1379="",I1379=""),0,H1379*I1379)</f>
        <v>0</v>
      </c>
      <c r="M1379" s="41" t="str">
        <f aca="false">IF(D1379="","",IF(E1379="Référence inconnue","Référence inconnue",IF(I1379="","Type inconnu",IF(AND(IFERROR(INDEX(Articles!$I$5:$I$304,MATCH(D1379,Articles!$A$5:$A$304,0)),"Aucun")&lt;&gt;"Aucun",G1379=""),"Lot manquant",IF(COUNTIF($N$2:$N$5000,N1379)&gt;1,"Doublon ?","")))))</f>
        <v/>
      </c>
      <c r="N1379" s="6" t="str">
        <f aca="false">IF(D1379="","",B1379&amp;"/"&amp;C1379&amp;"/"&amp;D1379&amp;"/"&amp;G1379&amp;"/"&amp;H1379&amp;"/"&amp;TEXT(A1379,"0"))</f>
        <v/>
      </c>
    </row>
    <row r="1380" customFormat="false" ht="15" hidden="false" customHeight="false" outlineLevel="0" collapsed="false">
      <c r="E1380" s="39" t="str">
        <f aca="false">IF(D1380="","",IFERROR(INDEX(Articles!$B$5:$B$304,MATCH(D1380,Articles!$A$5:$A$304,0)),"Référence inconnue"))</f>
        <v/>
      </c>
      <c r="I1380" s="40" t="str">
        <f aca="false">IF(C1380="","",IFERROR(INDEX(Listes!$B$3:$B$20,MATCH(C1380,Listes!$A$3:$A$20,0)),""))</f>
        <v/>
      </c>
      <c r="J1380" s="40" t="n">
        <f aca="false">IF(OR(H1380="",I1380=""),0,H1380*I1380)</f>
        <v>0</v>
      </c>
      <c r="M1380" s="41" t="str">
        <f aca="false">IF(D1380="","",IF(E1380="Référence inconnue","Référence inconnue",IF(I1380="","Type inconnu",IF(AND(IFERROR(INDEX(Articles!$I$5:$I$304,MATCH(D1380,Articles!$A$5:$A$304,0)),"Aucun")&lt;&gt;"Aucun",G1380=""),"Lot manquant",IF(COUNTIF($N$2:$N$5000,N1380)&gt;1,"Doublon ?","")))))</f>
        <v/>
      </c>
      <c r="N1380" s="6" t="str">
        <f aca="false">IF(D1380="","",B1380&amp;"/"&amp;C1380&amp;"/"&amp;D1380&amp;"/"&amp;G1380&amp;"/"&amp;H1380&amp;"/"&amp;TEXT(A1380,"0"))</f>
        <v/>
      </c>
    </row>
    <row r="1381" customFormat="false" ht="15" hidden="false" customHeight="false" outlineLevel="0" collapsed="false">
      <c r="E1381" s="39" t="str">
        <f aca="false">IF(D1381="","",IFERROR(INDEX(Articles!$B$5:$B$304,MATCH(D1381,Articles!$A$5:$A$304,0)),"Référence inconnue"))</f>
        <v/>
      </c>
      <c r="I1381" s="40" t="str">
        <f aca="false">IF(C1381="","",IFERROR(INDEX(Listes!$B$3:$B$20,MATCH(C1381,Listes!$A$3:$A$20,0)),""))</f>
        <v/>
      </c>
      <c r="J1381" s="40" t="n">
        <f aca="false">IF(OR(H1381="",I1381=""),0,H1381*I1381)</f>
        <v>0</v>
      </c>
      <c r="M1381" s="41" t="str">
        <f aca="false">IF(D1381="","",IF(E1381="Référence inconnue","Référence inconnue",IF(I1381="","Type inconnu",IF(AND(IFERROR(INDEX(Articles!$I$5:$I$304,MATCH(D1381,Articles!$A$5:$A$304,0)),"Aucun")&lt;&gt;"Aucun",G1381=""),"Lot manquant",IF(COUNTIF($N$2:$N$5000,N1381)&gt;1,"Doublon ?","")))))</f>
        <v/>
      </c>
      <c r="N1381" s="6" t="str">
        <f aca="false">IF(D1381="","",B1381&amp;"/"&amp;C1381&amp;"/"&amp;D1381&amp;"/"&amp;G1381&amp;"/"&amp;H1381&amp;"/"&amp;TEXT(A1381,"0"))</f>
        <v/>
      </c>
    </row>
    <row r="1382" customFormat="false" ht="15" hidden="false" customHeight="false" outlineLevel="0" collapsed="false">
      <c r="E1382" s="39" t="str">
        <f aca="false">IF(D1382="","",IFERROR(INDEX(Articles!$B$5:$B$304,MATCH(D1382,Articles!$A$5:$A$304,0)),"Référence inconnue"))</f>
        <v/>
      </c>
      <c r="I1382" s="40" t="str">
        <f aca="false">IF(C1382="","",IFERROR(INDEX(Listes!$B$3:$B$20,MATCH(C1382,Listes!$A$3:$A$20,0)),""))</f>
        <v/>
      </c>
      <c r="J1382" s="40" t="n">
        <f aca="false">IF(OR(H1382="",I1382=""),0,H1382*I1382)</f>
        <v>0</v>
      </c>
      <c r="M1382" s="41" t="str">
        <f aca="false">IF(D1382="","",IF(E1382="Référence inconnue","Référence inconnue",IF(I1382="","Type inconnu",IF(AND(IFERROR(INDEX(Articles!$I$5:$I$304,MATCH(D1382,Articles!$A$5:$A$304,0)),"Aucun")&lt;&gt;"Aucun",G1382=""),"Lot manquant",IF(COUNTIF($N$2:$N$5000,N1382)&gt;1,"Doublon ?","")))))</f>
        <v/>
      </c>
      <c r="N1382" s="6" t="str">
        <f aca="false">IF(D1382="","",B1382&amp;"/"&amp;C1382&amp;"/"&amp;D1382&amp;"/"&amp;G1382&amp;"/"&amp;H1382&amp;"/"&amp;TEXT(A1382,"0"))</f>
        <v/>
      </c>
    </row>
    <row r="1383" customFormat="false" ht="15" hidden="false" customHeight="false" outlineLevel="0" collapsed="false">
      <c r="E1383" s="39" t="str">
        <f aca="false">IF(D1383="","",IFERROR(INDEX(Articles!$B$5:$B$304,MATCH(D1383,Articles!$A$5:$A$304,0)),"Référence inconnue"))</f>
        <v/>
      </c>
      <c r="I1383" s="40" t="str">
        <f aca="false">IF(C1383="","",IFERROR(INDEX(Listes!$B$3:$B$20,MATCH(C1383,Listes!$A$3:$A$20,0)),""))</f>
        <v/>
      </c>
      <c r="J1383" s="40" t="n">
        <f aca="false">IF(OR(H1383="",I1383=""),0,H1383*I1383)</f>
        <v>0</v>
      </c>
      <c r="M1383" s="41" t="str">
        <f aca="false">IF(D1383="","",IF(E1383="Référence inconnue","Référence inconnue",IF(I1383="","Type inconnu",IF(AND(IFERROR(INDEX(Articles!$I$5:$I$304,MATCH(D1383,Articles!$A$5:$A$304,0)),"Aucun")&lt;&gt;"Aucun",G1383=""),"Lot manquant",IF(COUNTIF($N$2:$N$5000,N1383)&gt;1,"Doublon ?","")))))</f>
        <v/>
      </c>
      <c r="N1383" s="6" t="str">
        <f aca="false">IF(D1383="","",B1383&amp;"/"&amp;C1383&amp;"/"&amp;D1383&amp;"/"&amp;G1383&amp;"/"&amp;H1383&amp;"/"&amp;TEXT(A1383,"0"))</f>
        <v/>
      </c>
    </row>
    <row r="1384" customFormat="false" ht="15" hidden="false" customHeight="false" outlineLevel="0" collapsed="false">
      <c r="E1384" s="39" t="str">
        <f aca="false">IF(D1384="","",IFERROR(INDEX(Articles!$B$5:$B$304,MATCH(D1384,Articles!$A$5:$A$304,0)),"Référence inconnue"))</f>
        <v/>
      </c>
      <c r="I1384" s="40" t="str">
        <f aca="false">IF(C1384="","",IFERROR(INDEX(Listes!$B$3:$B$20,MATCH(C1384,Listes!$A$3:$A$20,0)),""))</f>
        <v/>
      </c>
      <c r="J1384" s="40" t="n">
        <f aca="false">IF(OR(H1384="",I1384=""),0,H1384*I1384)</f>
        <v>0</v>
      </c>
      <c r="M1384" s="41" t="str">
        <f aca="false">IF(D1384="","",IF(E1384="Référence inconnue","Référence inconnue",IF(I1384="","Type inconnu",IF(AND(IFERROR(INDEX(Articles!$I$5:$I$304,MATCH(D1384,Articles!$A$5:$A$304,0)),"Aucun")&lt;&gt;"Aucun",G1384=""),"Lot manquant",IF(COUNTIF($N$2:$N$5000,N1384)&gt;1,"Doublon ?","")))))</f>
        <v/>
      </c>
      <c r="N1384" s="6" t="str">
        <f aca="false">IF(D1384="","",B1384&amp;"/"&amp;C1384&amp;"/"&amp;D1384&amp;"/"&amp;G1384&amp;"/"&amp;H1384&amp;"/"&amp;TEXT(A1384,"0"))</f>
        <v/>
      </c>
    </row>
    <row r="1385" customFormat="false" ht="15" hidden="false" customHeight="false" outlineLevel="0" collapsed="false">
      <c r="E1385" s="39" t="str">
        <f aca="false">IF(D1385="","",IFERROR(INDEX(Articles!$B$5:$B$304,MATCH(D1385,Articles!$A$5:$A$304,0)),"Référence inconnue"))</f>
        <v/>
      </c>
      <c r="I1385" s="40" t="str">
        <f aca="false">IF(C1385="","",IFERROR(INDEX(Listes!$B$3:$B$20,MATCH(C1385,Listes!$A$3:$A$20,0)),""))</f>
        <v/>
      </c>
      <c r="J1385" s="40" t="n">
        <f aca="false">IF(OR(H1385="",I1385=""),0,H1385*I1385)</f>
        <v>0</v>
      </c>
      <c r="M1385" s="41" t="str">
        <f aca="false">IF(D1385="","",IF(E1385="Référence inconnue","Référence inconnue",IF(I1385="","Type inconnu",IF(AND(IFERROR(INDEX(Articles!$I$5:$I$304,MATCH(D1385,Articles!$A$5:$A$304,0)),"Aucun")&lt;&gt;"Aucun",G1385=""),"Lot manquant",IF(COUNTIF($N$2:$N$5000,N1385)&gt;1,"Doublon ?","")))))</f>
        <v/>
      </c>
      <c r="N1385" s="6" t="str">
        <f aca="false">IF(D1385="","",B1385&amp;"/"&amp;C1385&amp;"/"&amp;D1385&amp;"/"&amp;G1385&amp;"/"&amp;H1385&amp;"/"&amp;TEXT(A1385,"0"))</f>
        <v/>
      </c>
    </row>
    <row r="1386" customFormat="false" ht="15" hidden="false" customHeight="false" outlineLevel="0" collapsed="false">
      <c r="E1386" s="39" t="str">
        <f aca="false">IF(D1386="","",IFERROR(INDEX(Articles!$B$5:$B$304,MATCH(D1386,Articles!$A$5:$A$304,0)),"Référence inconnue"))</f>
        <v/>
      </c>
      <c r="I1386" s="40" t="str">
        <f aca="false">IF(C1386="","",IFERROR(INDEX(Listes!$B$3:$B$20,MATCH(C1386,Listes!$A$3:$A$20,0)),""))</f>
        <v/>
      </c>
      <c r="J1386" s="40" t="n">
        <f aca="false">IF(OR(H1386="",I1386=""),0,H1386*I1386)</f>
        <v>0</v>
      </c>
      <c r="M1386" s="41" t="str">
        <f aca="false">IF(D1386="","",IF(E1386="Référence inconnue","Référence inconnue",IF(I1386="","Type inconnu",IF(AND(IFERROR(INDEX(Articles!$I$5:$I$304,MATCH(D1386,Articles!$A$5:$A$304,0)),"Aucun")&lt;&gt;"Aucun",G1386=""),"Lot manquant",IF(COUNTIF($N$2:$N$5000,N1386)&gt;1,"Doublon ?","")))))</f>
        <v/>
      </c>
      <c r="N1386" s="6" t="str">
        <f aca="false">IF(D1386="","",B1386&amp;"/"&amp;C1386&amp;"/"&amp;D1386&amp;"/"&amp;G1386&amp;"/"&amp;H1386&amp;"/"&amp;TEXT(A1386,"0"))</f>
        <v/>
      </c>
    </row>
    <row r="1387" customFormat="false" ht="15" hidden="false" customHeight="false" outlineLevel="0" collapsed="false">
      <c r="E1387" s="39" t="str">
        <f aca="false">IF(D1387="","",IFERROR(INDEX(Articles!$B$5:$B$304,MATCH(D1387,Articles!$A$5:$A$304,0)),"Référence inconnue"))</f>
        <v/>
      </c>
      <c r="I1387" s="40" t="str">
        <f aca="false">IF(C1387="","",IFERROR(INDEX(Listes!$B$3:$B$20,MATCH(C1387,Listes!$A$3:$A$20,0)),""))</f>
        <v/>
      </c>
      <c r="J1387" s="40" t="n">
        <f aca="false">IF(OR(H1387="",I1387=""),0,H1387*I1387)</f>
        <v>0</v>
      </c>
      <c r="M1387" s="41" t="str">
        <f aca="false">IF(D1387="","",IF(E1387="Référence inconnue","Référence inconnue",IF(I1387="","Type inconnu",IF(AND(IFERROR(INDEX(Articles!$I$5:$I$304,MATCH(D1387,Articles!$A$5:$A$304,0)),"Aucun")&lt;&gt;"Aucun",G1387=""),"Lot manquant",IF(COUNTIF($N$2:$N$5000,N1387)&gt;1,"Doublon ?","")))))</f>
        <v/>
      </c>
      <c r="N1387" s="6" t="str">
        <f aca="false">IF(D1387="","",B1387&amp;"/"&amp;C1387&amp;"/"&amp;D1387&amp;"/"&amp;G1387&amp;"/"&amp;H1387&amp;"/"&amp;TEXT(A1387,"0"))</f>
        <v/>
      </c>
    </row>
    <row r="1388" customFormat="false" ht="15" hidden="false" customHeight="false" outlineLevel="0" collapsed="false">
      <c r="E1388" s="39" t="str">
        <f aca="false">IF(D1388="","",IFERROR(INDEX(Articles!$B$5:$B$304,MATCH(D1388,Articles!$A$5:$A$304,0)),"Référence inconnue"))</f>
        <v/>
      </c>
      <c r="I1388" s="40" t="str">
        <f aca="false">IF(C1388="","",IFERROR(INDEX(Listes!$B$3:$B$20,MATCH(C1388,Listes!$A$3:$A$20,0)),""))</f>
        <v/>
      </c>
      <c r="J1388" s="40" t="n">
        <f aca="false">IF(OR(H1388="",I1388=""),0,H1388*I1388)</f>
        <v>0</v>
      </c>
      <c r="M1388" s="41" t="str">
        <f aca="false">IF(D1388="","",IF(E1388="Référence inconnue","Référence inconnue",IF(I1388="","Type inconnu",IF(AND(IFERROR(INDEX(Articles!$I$5:$I$304,MATCH(D1388,Articles!$A$5:$A$304,0)),"Aucun")&lt;&gt;"Aucun",G1388=""),"Lot manquant",IF(COUNTIF($N$2:$N$5000,N1388)&gt;1,"Doublon ?","")))))</f>
        <v/>
      </c>
      <c r="N1388" s="6" t="str">
        <f aca="false">IF(D1388="","",B1388&amp;"/"&amp;C1388&amp;"/"&amp;D1388&amp;"/"&amp;G1388&amp;"/"&amp;H1388&amp;"/"&amp;TEXT(A1388,"0"))</f>
        <v/>
      </c>
    </row>
    <row r="1389" customFormat="false" ht="15" hidden="false" customHeight="false" outlineLevel="0" collapsed="false">
      <c r="E1389" s="39" t="str">
        <f aca="false">IF(D1389="","",IFERROR(INDEX(Articles!$B$5:$B$304,MATCH(D1389,Articles!$A$5:$A$304,0)),"Référence inconnue"))</f>
        <v/>
      </c>
      <c r="I1389" s="40" t="str">
        <f aca="false">IF(C1389="","",IFERROR(INDEX(Listes!$B$3:$B$20,MATCH(C1389,Listes!$A$3:$A$20,0)),""))</f>
        <v/>
      </c>
      <c r="J1389" s="40" t="n">
        <f aca="false">IF(OR(H1389="",I1389=""),0,H1389*I1389)</f>
        <v>0</v>
      </c>
      <c r="M1389" s="41" t="str">
        <f aca="false">IF(D1389="","",IF(E1389="Référence inconnue","Référence inconnue",IF(I1389="","Type inconnu",IF(AND(IFERROR(INDEX(Articles!$I$5:$I$304,MATCH(D1389,Articles!$A$5:$A$304,0)),"Aucun")&lt;&gt;"Aucun",G1389=""),"Lot manquant",IF(COUNTIF($N$2:$N$5000,N1389)&gt;1,"Doublon ?","")))))</f>
        <v/>
      </c>
      <c r="N1389" s="6" t="str">
        <f aca="false">IF(D1389="","",B1389&amp;"/"&amp;C1389&amp;"/"&amp;D1389&amp;"/"&amp;G1389&amp;"/"&amp;H1389&amp;"/"&amp;TEXT(A1389,"0"))</f>
        <v/>
      </c>
    </row>
    <row r="1390" customFormat="false" ht="15" hidden="false" customHeight="false" outlineLevel="0" collapsed="false">
      <c r="E1390" s="39" t="str">
        <f aca="false">IF(D1390="","",IFERROR(INDEX(Articles!$B$5:$B$304,MATCH(D1390,Articles!$A$5:$A$304,0)),"Référence inconnue"))</f>
        <v/>
      </c>
      <c r="I1390" s="40" t="str">
        <f aca="false">IF(C1390="","",IFERROR(INDEX(Listes!$B$3:$B$20,MATCH(C1390,Listes!$A$3:$A$20,0)),""))</f>
        <v/>
      </c>
      <c r="J1390" s="40" t="n">
        <f aca="false">IF(OR(H1390="",I1390=""),0,H1390*I1390)</f>
        <v>0</v>
      </c>
      <c r="M1390" s="41" t="str">
        <f aca="false">IF(D1390="","",IF(E1390="Référence inconnue","Référence inconnue",IF(I1390="","Type inconnu",IF(AND(IFERROR(INDEX(Articles!$I$5:$I$304,MATCH(D1390,Articles!$A$5:$A$304,0)),"Aucun")&lt;&gt;"Aucun",G1390=""),"Lot manquant",IF(COUNTIF($N$2:$N$5000,N1390)&gt;1,"Doublon ?","")))))</f>
        <v/>
      </c>
      <c r="N1390" s="6" t="str">
        <f aca="false">IF(D1390="","",B1390&amp;"/"&amp;C1390&amp;"/"&amp;D1390&amp;"/"&amp;G1390&amp;"/"&amp;H1390&amp;"/"&amp;TEXT(A1390,"0"))</f>
        <v/>
      </c>
    </row>
    <row r="1391" customFormat="false" ht="15" hidden="false" customHeight="false" outlineLevel="0" collapsed="false">
      <c r="E1391" s="39" t="str">
        <f aca="false">IF(D1391="","",IFERROR(INDEX(Articles!$B$5:$B$304,MATCH(D1391,Articles!$A$5:$A$304,0)),"Référence inconnue"))</f>
        <v/>
      </c>
      <c r="I1391" s="40" t="str">
        <f aca="false">IF(C1391="","",IFERROR(INDEX(Listes!$B$3:$B$20,MATCH(C1391,Listes!$A$3:$A$20,0)),""))</f>
        <v/>
      </c>
      <c r="J1391" s="40" t="n">
        <f aca="false">IF(OR(H1391="",I1391=""),0,H1391*I1391)</f>
        <v>0</v>
      </c>
      <c r="M1391" s="41" t="str">
        <f aca="false">IF(D1391="","",IF(E1391="Référence inconnue","Référence inconnue",IF(I1391="","Type inconnu",IF(AND(IFERROR(INDEX(Articles!$I$5:$I$304,MATCH(D1391,Articles!$A$5:$A$304,0)),"Aucun")&lt;&gt;"Aucun",G1391=""),"Lot manquant",IF(COUNTIF($N$2:$N$5000,N1391)&gt;1,"Doublon ?","")))))</f>
        <v/>
      </c>
      <c r="N1391" s="6" t="str">
        <f aca="false">IF(D1391="","",B1391&amp;"/"&amp;C1391&amp;"/"&amp;D1391&amp;"/"&amp;G1391&amp;"/"&amp;H1391&amp;"/"&amp;TEXT(A1391,"0"))</f>
        <v/>
      </c>
    </row>
    <row r="1392" customFormat="false" ht="15" hidden="false" customHeight="false" outlineLevel="0" collapsed="false">
      <c r="E1392" s="39" t="str">
        <f aca="false">IF(D1392="","",IFERROR(INDEX(Articles!$B$5:$B$304,MATCH(D1392,Articles!$A$5:$A$304,0)),"Référence inconnue"))</f>
        <v/>
      </c>
      <c r="I1392" s="40" t="str">
        <f aca="false">IF(C1392="","",IFERROR(INDEX(Listes!$B$3:$B$20,MATCH(C1392,Listes!$A$3:$A$20,0)),""))</f>
        <v/>
      </c>
      <c r="J1392" s="40" t="n">
        <f aca="false">IF(OR(H1392="",I1392=""),0,H1392*I1392)</f>
        <v>0</v>
      </c>
      <c r="M1392" s="41" t="str">
        <f aca="false">IF(D1392="","",IF(E1392="Référence inconnue","Référence inconnue",IF(I1392="","Type inconnu",IF(AND(IFERROR(INDEX(Articles!$I$5:$I$304,MATCH(D1392,Articles!$A$5:$A$304,0)),"Aucun")&lt;&gt;"Aucun",G1392=""),"Lot manquant",IF(COUNTIF($N$2:$N$5000,N1392)&gt;1,"Doublon ?","")))))</f>
        <v/>
      </c>
      <c r="N1392" s="6" t="str">
        <f aca="false">IF(D1392="","",B1392&amp;"/"&amp;C1392&amp;"/"&amp;D1392&amp;"/"&amp;G1392&amp;"/"&amp;H1392&amp;"/"&amp;TEXT(A1392,"0"))</f>
        <v/>
      </c>
    </row>
    <row r="1393" customFormat="false" ht="15" hidden="false" customHeight="false" outlineLevel="0" collapsed="false">
      <c r="E1393" s="39" t="str">
        <f aca="false">IF(D1393="","",IFERROR(INDEX(Articles!$B$5:$B$304,MATCH(D1393,Articles!$A$5:$A$304,0)),"Référence inconnue"))</f>
        <v/>
      </c>
      <c r="I1393" s="40" t="str">
        <f aca="false">IF(C1393="","",IFERROR(INDEX(Listes!$B$3:$B$20,MATCH(C1393,Listes!$A$3:$A$20,0)),""))</f>
        <v/>
      </c>
      <c r="J1393" s="40" t="n">
        <f aca="false">IF(OR(H1393="",I1393=""),0,H1393*I1393)</f>
        <v>0</v>
      </c>
      <c r="M1393" s="41" t="str">
        <f aca="false">IF(D1393="","",IF(E1393="Référence inconnue","Référence inconnue",IF(I1393="","Type inconnu",IF(AND(IFERROR(INDEX(Articles!$I$5:$I$304,MATCH(D1393,Articles!$A$5:$A$304,0)),"Aucun")&lt;&gt;"Aucun",G1393=""),"Lot manquant",IF(COUNTIF($N$2:$N$5000,N1393)&gt;1,"Doublon ?","")))))</f>
        <v/>
      </c>
      <c r="N1393" s="6" t="str">
        <f aca="false">IF(D1393="","",B1393&amp;"/"&amp;C1393&amp;"/"&amp;D1393&amp;"/"&amp;G1393&amp;"/"&amp;H1393&amp;"/"&amp;TEXT(A1393,"0"))</f>
        <v/>
      </c>
    </row>
    <row r="1394" customFormat="false" ht="15" hidden="false" customHeight="false" outlineLevel="0" collapsed="false">
      <c r="E1394" s="39" t="str">
        <f aca="false">IF(D1394="","",IFERROR(INDEX(Articles!$B$5:$B$304,MATCH(D1394,Articles!$A$5:$A$304,0)),"Référence inconnue"))</f>
        <v/>
      </c>
      <c r="I1394" s="40" t="str">
        <f aca="false">IF(C1394="","",IFERROR(INDEX(Listes!$B$3:$B$20,MATCH(C1394,Listes!$A$3:$A$20,0)),""))</f>
        <v/>
      </c>
      <c r="J1394" s="40" t="n">
        <f aca="false">IF(OR(H1394="",I1394=""),0,H1394*I1394)</f>
        <v>0</v>
      </c>
      <c r="M1394" s="41" t="str">
        <f aca="false">IF(D1394="","",IF(E1394="Référence inconnue","Référence inconnue",IF(I1394="","Type inconnu",IF(AND(IFERROR(INDEX(Articles!$I$5:$I$304,MATCH(D1394,Articles!$A$5:$A$304,0)),"Aucun")&lt;&gt;"Aucun",G1394=""),"Lot manquant",IF(COUNTIF($N$2:$N$5000,N1394)&gt;1,"Doublon ?","")))))</f>
        <v/>
      </c>
      <c r="N1394" s="6" t="str">
        <f aca="false">IF(D1394="","",B1394&amp;"/"&amp;C1394&amp;"/"&amp;D1394&amp;"/"&amp;G1394&amp;"/"&amp;H1394&amp;"/"&amp;TEXT(A1394,"0"))</f>
        <v/>
      </c>
    </row>
    <row r="1395" customFormat="false" ht="15" hidden="false" customHeight="false" outlineLevel="0" collapsed="false">
      <c r="E1395" s="39" t="str">
        <f aca="false">IF(D1395="","",IFERROR(INDEX(Articles!$B$5:$B$304,MATCH(D1395,Articles!$A$5:$A$304,0)),"Référence inconnue"))</f>
        <v/>
      </c>
      <c r="I1395" s="40" t="str">
        <f aca="false">IF(C1395="","",IFERROR(INDEX(Listes!$B$3:$B$20,MATCH(C1395,Listes!$A$3:$A$20,0)),""))</f>
        <v/>
      </c>
      <c r="J1395" s="40" t="n">
        <f aca="false">IF(OR(H1395="",I1395=""),0,H1395*I1395)</f>
        <v>0</v>
      </c>
      <c r="M1395" s="41" t="str">
        <f aca="false">IF(D1395="","",IF(E1395="Référence inconnue","Référence inconnue",IF(I1395="","Type inconnu",IF(AND(IFERROR(INDEX(Articles!$I$5:$I$304,MATCH(D1395,Articles!$A$5:$A$304,0)),"Aucun")&lt;&gt;"Aucun",G1395=""),"Lot manquant",IF(COUNTIF($N$2:$N$5000,N1395)&gt;1,"Doublon ?","")))))</f>
        <v/>
      </c>
      <c r="N1395" s="6" t="str">
        <f aca="false">IF(D1395="","",B1395&amp;"/"&amp;C1395&amp;"/"&amp;D1395&amp;"/"&amp;G1395&amp;"/"&amp;H1395&amp;"/"&amp;TEXT(A1395,"0"))</f>
        <v/>
      </c>
    </row>
    <row r="1396" customFormat="false" ht="15" hidden="false" customHeight="false" outlineLevel="0" collapsed="false">
      <c r="E1396" s="39" t="str">
        <f aca="false">IF(D1396="","",IFERROR(INDEX(Articles!$B$5:$B$304,MATCH(D1396,Articles!$A$5:$A$304,0)),"Référence inconnue"))</f>
        <v/>
      </c>
      <c r="I1396" s="40" t="str">
        <f aca="false">IF(C1396="","",IFERROR(INDEX(Listes!$B$3:$B$20,MATCH(C1396,Listes!$A$3:$A$20,0)),""))</f>
        <v/>
      </c>
      <c r="J1396" s="40" t="n">
        <f aca="false">IF(OR(H1396="",I1396=""),0,H1396*I1396)</f>
        <v>0</v>
      </c>
      <c r="M1396" s="41" t="str">
        <f aca="false">IF(D1396="","",IF(E1396="Référence inconnue","Référence inconnue",IF(I1396="","Type inconnu",IF(AND(IFERROR(INDEX(Articles!$I$5:$I$304,MATCH(D1396,Articles!$A$5:$A$304,0)),"Aucun")&lt;&gt;"Aucun",G1396=""),"Lot manquant",IF(COUNTIF($N$2:$N$5000,N1396)&gt;1,"Doublon ?","")))))</f>
        <v/>
      </c>
      <c r="N1396" s="6" t="str">
        <f aca="false">IF(D1396="","",B1396&amp;"/"&amp;C1396&amp;"/"&amp;D1396&amp;"/"&amp;G1396&amp;"/"&amp;H1396&amp;"/"&amp;TEXT(A1396,"0"))</f>
        <v/>
      </c>
    </row>
    <row r="1397" customFormat="false" ht="15" hidden="false" customHeight="false" outlineLevel="0" collapsed="false">
      <c r="E1397" s="39" t="str">
        <f aca="false">IF(D1397="","",IFERROR(INDEX(Articles!$B$5:$B$304,MATCH(D1397,Articles!$A$5:$A$304,0)),"Référence inconnue"))</f>
        <v/>
      </c>
      <c r="I1397" s="40" t="str">
        <f aca="false">IF(C1397="","",IFERROR(INDEX(Listes!$B$3:$B$20,MATCH(C1397,Listes!$A$3:$A$20,0)),""))</f>
        <v/>
      </c>
      <c r="J1397" s="40" t="n">
        <f aca="false">IF(OR(H1397="",I1397=""),0,H1397*I1397)</f>
        <v>0</v>
      </c>
      <c r="M1397" s="41" t="str">
        <f aca="false">IF(D1397="","",IF(E1397="Référence inconnue","Référence inconnue",IF(I1397="","Type inconnu",IF(AND(IFERROR(INDEX(Articles!$I$5:$I$304,MATCH(D1397,Articles!$A$5:$A$304,0)),"Aucun")&lt;&gt;"Aucun",G1397=""),"Lot manquant",IF(COUNTIF($N$2:$N$5000,N1397)&gt;1,"Doublon ?","")))))</f>
        <v/>
      </c>
      <c r="N1397" s="6" t="str">
        <f aca="false">IF(D1397="","",B1397&amp;"/"&amp;C1397&amp;"/"&amp;D1397&amp;"/"&amp;G1397&amp;"/"&amp;H1397&amp;"/"&amp;TEXT(A1397,"0"))</f>
        <v/>
      </c>
    </row>
    <row r="1398" customFormat="false" ht="15" hidden="false" customHeight="false" outlineLevel="0" collapsed="false">
      <c r="E1398" s="39" t="str">
        <f aca="false">IF(D1398="","",IFERROR(INDEX(Articles!$B$5:$B$304,MATCH(D1398,Articles!$A$5:$A$304,0)),"Référence inconnue"))</f>
        <v/>
      </c>
      <c r="I1398" s="40" t="str">
        <f aca="false">IF(C1398="","",IFERROR(INDEX(Listes!$B$3:$B$20,MATCH(C1398,Listes!$A$3:$A$20,0)),""))</f>
        <v/>
      </c>
      <c r="J1398" s="40" t="n">
        <f aca="false">IF(OR(H1398="",I1398=""),0,H1398*I1398)</f>
        <v>0</v>
      </c>
      <c r="M1398" s="41" t="str">
        <f aca="false">IF(D1398="","",IF(E1398="Référence inconnue","Référence inconnue",IF(I1398="","Type inconnu",IF(AND(IFERROR(INDEX(Articles!$I$5:$I$304,MATCH(D1398,Articles!$A$5:$A$304,0)),"Aucun")&lt;&gt;"Aucun",G1398=""),"Lot manquant",IF(COUNTIF($N$2:$N$5000,N1398)&gt;1,"Doublon ?","")))))</f>
        <v/>
      </c>
      <c r="N1398" s="6" t="str">
        <f aca="false">IF(D1398="","",B1398&amp;"/"&amp;C1398&amp;"/"&amp;D1398&amp;"/"&amp;G1398&amp;"/"&amp;H1398&amp;"/"&amp;TEXT(A1398,"0"))</f>
        <v/>
      </c>
    </row>
    <row r="1399" customFormat="false" ht="15" hidden="false" customHeight="false" outlineLevel="0" collapsed="false">
      <c r="E1399" s="39" t="str">
        <f aca="false">IF(D1399="","",IFERROR(INDEX(Articles!$B$5:$B$304,MATCH(D1399,Articles!$A$5:$A$304,0)),"Référence inconnue"))</f>
        <v/>
      </c>
      <c r="I1399" s="40" t="str">
        <f aca="false">IF(C1399="","",IFERROR(INDEX(Listes!$B$3:$B$20,MATCH(C1399,Listes!$A$3:$A$20,0)),""))</f>
        <v/>
      </c>
      <c r="J1399" s="40" t="n">
        <f aca="false">IF(OR(H1399="",I1399=""),0,H1399*I1399)</f>
        <v>0</v>
      </c>
      <c r="M1399" s="41" t="str">
        <f aca="false">IF(D1399="","",IF(E1399="Référence inconnue","Référence inconnue",IF(I1399="","Type inconnu",IF(AND(IFERROR(INDEX(Articles!$I$5:$I$304,MATCH(D1399,Articles!$A$5:$A$304,0)),"Aucun")&lt;&gt;"Aucun",G1399=""),"Lot manquant",IF(COUNTIF($N$2:$N$5000,N1399)&gt;1,"Doublon ?","")))))</f>
        <v/>
      </c>
      <c r="N1399" s="6" t="str">
        <f aca="false">IF(D1399="","",B1399&amp;"/"&amp;C1399&amp;"/"&amp;D1399&amp;"/"&amp;G1399&amp;"/"&amp;H1399&amp;"/"&amp;TEXT(A1399,"0"))</f>
        <v/>
      </c>
    </row>
    <row r="1400" customFormat="false" ht="15" hidden="false" customHeight="false" outlineLevel="0" collapsed="false">
      <c r="E1400" s="39" t="str">
        <f aca="false">IF(D1400="","",IFERROR(INDEX(Articles!$B$5:$B$304,MATCH(D1400,Articles!$A$5:$A$304,0)),"Référence inconnue"))</f>
        <v/>
      </c>
      <c r="I1400" s="40" t="str">
        <f aca="false">IF(C1400="","",IFERROR(INDEX(Listes!$B$3:$B$20,MATCH(C1400,Listes!$A$3:$A$20,0)),""))</f>
        <v/>
      </c>
      <c r="J1400" s="40" t="n">
        <f aca="false">IF(OR(H1400="",I1400=""),0,H1400*I1400)</f>
        <v>0</v>
      </c>
      <c r="M1400" s="41" t="str">
        <f aca="false">IF(D1400="","",IF(E1400="Référence inconnue","Référence inconnue",IF(I1400="","Type inconnu",IF(AND(IFERROR(INDEX(Articles!$I$5:$I$304,MATCH(D1400,Articles!$A$5:$A$304,0)),"Aucun")&lt;&gt;"Aucun",G1400=""),"Lot manquant",IF(COUNTIF($N$2:$N$5000,N1400)&gt;1,"Doublon ?","")))))</f>
        <v/>
      </c>
      <c r="N1400" s="6" t="str">
        <f aca="false">IF(D1400="","",B1400&amp;"/"&amp;C1400&amp;"/"&amp;D1400&amp;"/"&amp;G1400&amp;"/"&amp;H1400&amp;"/"&amp;TEXT(A1400,"0"))</f>
        <v/>
      </c>
    </row>
    <row r="1401" customFormat="false" ht="15" hidden="false" customHeight="false" outlineLevel="0" collapsed="false">
      <c r="E1401" s="39" t="str">
        <f aca="false">IF(D1401="","",IFERROR(INDEX(Articles!$B$5:$B$304,MATCH(D1401,Articles!$A$5:$A$304,0)),"Référence inconnue"))</f>
        <v/>
      </c>
      <c r="I1401" s="40" t="str">
        <f aca="false">IF(C1401="","",IFERROR(INDEX(Listes!$B$3:$B$20,MATCH(C1401,Listes!$A$3:$A$20,0)),""))</f>
        <v/>
      </c>
      <c r="J1401" s="40" t="n">
        <f aca="false">IF(OR(H1401="",I1401=""),0,H1401*I1401)</f>
        <v>0</v>
      </c>
      <c r="M1401" s="41" t="str">
        <f aca="false">IF(D1401="","",IF(E1401="Référence inconnue","Référence inconnue",IF(I1401="","Type inconnu",IF(AND(IFERROR(INDEX(Articles!$I$5:$I$304,MATCH(D1401,Articles!$A$5:$A$304,0)),"Aucun")&lt;&gt;"Aucun",G1401=""),"Lot manquant",IF(COUNTIF($N$2:$N$5000,N1401)&gt;1,"Doublon ?","")))))</f>
        <v/>
      </c>
      <c r="N1401" s="6" t="str">
        <f aca="false">IF(D1401="","",B1401&amp;"/"&amp;C1401&amp;"/"&amp;D1401&amp;"/"&amp;G1401&amp;"/"&amp;H1401&amp;"/"&amp;TEXT(A1401,"0"))</f>
        <v/>
      </c>
    </row>
    <row r="1402" customFormat="false" ht="15" hidden="false" customHeight="false" outlineLevel="0" collapsed="false">
      <c r="E1402" s="39" t="str">
        <f aca="false">IF(D1402="","",IFERROR(INDEX(Articles!$B$5:$B$304,MATCH(D1402,Articles!$A$5:$A$304,0)),"Référence inconnue"))</f>
        <v/>
      </c>
      <c r="I1402" s="40" t="str">
        <f aca="false">IF(C1402="","",IFERROR(INDEX(Listes!$B$3:$B$20,MATCH(C1402,Listes!$A$3:$A$20,0)),""))</f>
        <v/>
      </c>
      <c r="J1402" s="40" t="n">
        <f aca="false">IF(OR(H1402="",I1402=""),0,H1402*I1402)</f>
        <v>0</v>
      </c>
      <c r="M1402" s="41" t="str">
        <f aca="false">IF(D1402="","",IF(E1402="Référence inconnue","Référence inconnue",IF(I1402="","Type inconnu",IF(AND(IFERROR(INDEX(Articles!$I$5:$I$304,MATCH(D1402,Articles!$A$5:$A$304,0)),"Aucun")&lt;&gt;"Aucun",G1402=""),"Lot manquant",IF(COUNTIF($N$2:$N$5000,N1402)&gt;1,"Doublon ?","")))))</f>
        <v/>
      </c>
      <c r="N1402" s="6" t="str">
        <f aca="false">IF(D1402="","",B1402&amp;"/"&amp;C1402&amp;"/"&amp;D1402&amp;"/"&amp;G1402&amp;"/"&amp;H1402&amp;"/"&amp;TEXT(A1402,"0"))</f>
        <v/>
      </c>
    </row>
    <row r="1403" customFormat="false" ht="15" hidden="false" customHeight="false" outlineLevel="0" collapsed="false">
      <c r="E1403" s="39" t="str">
        <f aca="false">IF(D1403="","",IFERROR(INDEX(Articles!$B$5:$B$304,MATCH(D1403,Articles!$A$5:$A$304,0)),"Référence inconnue"))</f>
        <v/>
      </c>
      <c r="I1403" s="40" t="str">
        <f aca="false">IF(C1403="","",IFERROR(INDEX(Listes!$B$3:$B$20,MATCH(C1403,Listes!$A$3:$A$20,0)),""))</f>
        <v/>
      </c>
      <c r="J1403" s="40" t="n">
        <f aca="false">IF(OR(H1403="",I1403=""),0,H1403*I1403)</f>
        <v>0</v>
      </c>
      <c r="M1403" s="41" t="str">
        <f aca="false">IF(D1403="","",IF(E1403="Référence inconnue","Référence inconnue",IF(I1403="","Type inconnu",IF(AND(IFERROR(INDEX(Articles!$I$5:$I$304,MATCH(D1403,Articles!$A$5:$A$304,0)),"Aucun")&lt;&gt;"Aucun",G1403=""),"Lot manquant",IF(COUNTIF($N$2:$N$5000,N1403)&gt;1,"Doublon ?","")))))</f>
        <v/>
      </c>
      <c r="N1403" s="6" t="str">
        <f aca="false">IF(D1403="","",B1403&amp;"/"&amp;C1403&amp;"/"&amp;D1403&amp;"/"&amp;G1403&amp;"/"&amp;H1403&amp;"/"&amp;TEXT(A1403,"0"))</f>
        <v/>
      </c>
    </row>
    <row r="1404" customFormat="false" ht="15" hidden="false" customHeight="false" outlineLevel="0" collapsed="false">
      <c r="E1404" s="39" t="str">
        <f aca="false">IF(D1404="","",IFERROR(INDEX(Articles!$B$5:$B$304,MATCH(D1404,Articles!$A$5:$A$304,0)),"Référence inconnue"))</f>
        <v/>
      </c>
      <c r="I1404" s="40" t="str">
        <f aca="false">IF(C1404="","",IFERROR(INDEX(Listes!$B$3:$B$20,MATCH(C1404,Listes!$A$3:$A$20,0)),""))</f>
        <v/>
      </c>
      <c r="J1404" s="40" t="n">
        <f aca="false">IF(OR(H1404="",I1404=""),0,H1404*I1404)</f>
        <v>0</v>
      </c>
      <c r="M1404" s="41" t="str">
        <f aca="false">IF(D1404="","",IF(E1404="Référence inconnue","Référence inconnue",IF(I1404="","Type inconnu",IF(AND(IFERROR(INDEX(Articles!$I$5:$I$304,MATCH(D1404,Articles!$A$5:$A$304,0)),"Aucun")&lt;&gt;"Aucun",G1404=""),"Lot manquant",IF(COUNTIF($N$2:$N$5000,N1404)&gt;1,"Doublon ?","")))))</f>
        <v/>
      </c>
      <c r="N1404" s="6" t="str">
        <f aca="false">IF(D1404="","",B1404&amp;"/"&amp;C1404&amp;"/"&amp;D1404&amp;"/"&amp;G1404&amp;"/"&amp;H1404&amp;"/"&amp;TEXT(A1404,"0"))</f>
        <v/>
      </c>
    </row>
    <row r="1405" customFormat="false" ht="15" hidden="false" customHeight="false" outlineLevel="0" collapsed="false">
      <c r="E1405" s="39" t="str">
        <f aca="false">IF(D1405="","",IFERROR(INDEX(Articles!$B$5:$B$304,MATCH(D1405,Articles!$A$5:$A$304,0)),"Référence inconnue"))</f>
        <v/>
      </c>
      <c r="I1405" s="40" t="str">
        <f aca="false">IF(C1405="","",IFERROR(INDEX(Listes!$B$3:$B$20,MATCH(C1405,Listes!$A$3:$A$20,0)),""))</f>
        <v/>
      </c>
      <c r="J1405" s="40" t="n">
        <f aca="false">IF(OR(H1405="",I1405=""),0,H1405*I1405)</f>
        <v>0</v>
      </c>
      <c r="M1405" s="41" t="str">
        <f aca="false">IF(D1405="","",IF(E1405="Référence inconnue","Référence inconnue",IF(I1405="","Type inconnu",IF(AND(IFERROR(INDEX(Articles!$I$5:$I$304,MATCH(D1405,Articles!$A$5:$A$304,0)),"Aucun")&lt;&gt;"Aucun",G1405=""),"Lot manquant",IF(COUNTIF($N$2:$N$5000,N1405)&gt;1,"Doublon ?","")))))</f>
        <v/>
      </c>
      <c r="N1405" s="6" t="str">
        <f aca="false">IF(D1405="","",B1405&amp;"/"&amp;C1405&amp;"/"&amp;D1405&amp;"/"&amp;G1405&amp;"/"&amp;H1405&amp;"/"&amp;TEXT(A1405,"0"))</f>
        <v/>
      </c>
    </row>
    <row r="1406" customFormat="false" ht="15" hidden="false" customHeight="false" outlineLevel="0" collapsed="false">
      <c r="E1406" s="39" t="str">
        <f aca="false">IF(D1406="","",IFERROR(INDEX(Articles!$B$5:$B$304,MATCH(D1406,Articles!$A$5:$A$304,0)),"Référence inconnue"))</f>
        <v/>
      </c>
      <c r="I1406" s="40" t="str">
        <f aca="false">IF(C1406="","",IFERROR(INDEX(Listes!$B$3:$B$20,MATCH(C1406,Listes!$A$3:$A$20,0)),""))</f>
        <v/>
      </c>
      <c r="J1406" s="40" t="n">
        <f aca="false">IF(OR(H1406="",I1406=""),0,H1406*I1406)</f>
        <v>0</v>
      </c>
      <c r="M1406" s="41" t="str">
        <f aca="false">IF(D1406="","",IF(E1406="Référence inconnue","Référence inconnue",IF(I1406="","Type inconnu",IF(AND(IFERROR(INDEX(Articles!$I$5:$I$304,MATCH(D1406,Articles!$A$5:$A$304,0)),"Aucun")&lt;&gt;"Aucun",G1406=""),"Lot manquant",IF(COUNTIF($N$2:$N$5000,N1406)&gt;1,"Doublon ?","")))))</f>
        <v/>
      </c>
      <c r="N1406" s="6" t="str">
        <f aca="false">IF(D1406="","",B1406&amp;"/"&amp;C1406&amp;"/"&amp;D1406&amp;"/"&amp;G1406&amp;"/"&amp;H1406&amp;"/"&amp;TEXT(A1406,"0"))</f>
        <v/>
      </c>
    </row>
    <row r="1407" customFormat="false" ht="15" hidden="false" customHeight="false" outlineLevel="0" collapsed="false">
      <c r="E1407" s="39" t="str">
        <f aca="false">IF(D1407="","",IFERROR(INDEX(Articles!$B$5:$B$304,MATCH(D1407,Articles!$A$5:$A$304,0)),"Référence inconnue"))</f>
        <v/>
      </c>
      <c r="I1407" s="40" t="str">
        <f aca="false">IF(C1407="","",IFERROR(INDEX(Listes!$B$3:$B$20,MATCH(C1407,Listes!$A$3:$A$20,0)),""))</f>
        <v/>
      </c>
      <c r="J1407" s="40" t="n">
        <f aca="false">IF(OR(H1407="",I1407=""),0,H1407*I1407)</f>
        <v>0</v>
      </c>
      <c r="M1407" s="41" t="str">
        <f aca="false">IF(D1407="","",IF(E1407="Référence inconnue","Référence inconnue",IF(I1407="","Type inconnu",IF(AND(IFERROR(INDEX(Articles!$I$5:$I$304,MATCH(D1407,Articles!$A$5:$A$304,0)),"Aucun")&lt;&gt;"Aucun",G1407=""),"Lot manquant",IF(COUNTIF($N$2:$N$5000,N1407)&gt;1,"Doublon ?","")))))</f>
        <v/>
      </c>
      <c r="N1407" s="6" t="str">
        <f aca="false">IF(D1407="","",B1407&amp;"/"&amp;C1407&amp;"/"&amp;D1407&amp;"/"&amp;G1407&amp;"/"&amp;H1407&amp;"/"&amp;TEXT(A1407,"0"))</f>
        <v/>
      </c>
    </row>
    <row r="1408" customFormat="false" ht="15" hidden="false" customHeight="false" outlineLevel="0" collapsed="false">
      <c r="E1408" s="39" t="str">
        <f aca="false">IF(D1408="","",IFERROR(INDEX(Articles!$B$5:$B$304,MATCH(D1408,Articles!$A$5:$A$304,0)),"Référence inconnue"))</f>
        <v/>
      </c>
      <c r="I1408" s="40" t="str">
        <f aca="false">IF(C1408="","",IFERROR(INDEX(Listes!$B$3:$B$20,MATCH(C1408,Listes!$A$3:$A$20,0)),""))</f>
        <v/>
      </c>
      <c r="J1408" s="40" t="n">
        <f aca="false">IF(OR(H1408="",I1408=""),0,H1408*I1408)</f>
        <v>0</v>
      </c>
      <c r="M1408" s="41" t="str">
        <f aca="false">IF(D1408="","",IF(E1408="Référence inconnue","Référence inconnue",IF(I1408="","Type inconnu",IF(AND(IFERROR(INDEX(Articles!$I$5:$I$304,MATCH(D1408,Articles!$A$5:$A$304,0)),"Aucun")&lt;&gt;"Aucun",G1408=""),"Lot manquant",IF(COUNTIF($N$2:$N$5000,N1408)&gt;1,"Doublon ?","")))))</f>
        <v/>
      </c>
      <c r="N1408" s="6" t="str">
        <f aca="false">IF(D1408="","",B1408&amp;"/"&amp;C1408&amp;"/"&amp;D1408&amp;"/"&amp;G1408&amp;"/"&amp;H1408&amp;"/"&amp;TEXT(A1408,"0"))</f>
        <v/>
      </c>
    </row>
    <row r="1409" customFormat="false" ht="15" hidden="false" customHeight="false" outlineLevel="0" collapsed="false">
      <c r="E1409" s="39" t="str">
        <f aca="false">IF(D1409="","",IFERROR(INDEX(Articles!$B$5:$B$304,MATCH(D1409,Articles!$A$5:$A$304,0)),"Référence inconnue"))</f>
        <v/>
      </c>
      <c r="I1409" s="40" t="str">
        <f aca="false">IF(C1409="","",IFERROR(INDEX(Listes!$B$3:$B$20,MATCH(C1409,Listes!$A$3:$A$20,0)),""))</f>
        <v/>
      </c>
      <c r="J1409" s="40" t="n">
        <f aca="false">IF(OR(H1409="",I1409=""),0,H1409*I1409)</f>
        <v>0</v>
      </c>
      <c r="M1409" s="41" t="str">
        <f aca="false">IF(D1409="","",IF(E1409="Référence inconnue","Référence inconnue",IF(I1409="","Type inconnu",IF(AND(IFERROR(INDEX(Articles!$I$5:$I$304,MATCH(D1409,Articles!$A$5:$A$304,0)),"Aucun")&lt;&gt;"Aucun",G1409=""),"Lot manquant",IF(COUNTIF($N$2:$N$5000,N1409)&gt;1,"Doublon ?","")))))</f>
        <v/>
      </c>
      <c r="N1409" s="6" t="str">
        <f aca="false">IF(D1409="","",B1409&amp;"/"&amp;C1409&amp;"/"&amp;D1409&amp;"/"&amp;G1409&amp;"/"&amp;H1409&amp;"/"&amp;TEXT(A1409,"0"))</f>
        <v/>
      </c>
    </row>
    <row r="1410" customFormat="false" ht="15" hidden="false" customHeight="false" outlineLevel="0" collapsed="false">
      <c r="E1410" s="39" t="str">
        <f aca="false">IF(D1410="","",IFERROR(INDEX(Articles!$B$5:$B$304,MATCH(D1410,Articles!$A$5:$A$304,0)),"Référence inconnue"))</f>
        <v/>
      </c>
      <c r="I1410" s="40" t="str">
        <f aca="false">IF(C1410="","",IFERROR(INDEX(Listes!$B$3:$B$20,MATCH(C1410,Listes!$A$3:$A$20,0)),""))</f>
        <v/>
      </c>
      <c r="J1410" s="40" t="n">
        <f aca="false">IF(OR(H1410="",I1410=""),0,H1410*I1410)</f>
        <v>0</v>
      </c>
      <c r="M1410" s="41" t="str">
        <f aca="false">IF(D1410="","",IF(E1410="Référence inconnue","Référence inconnue",IF(I1410="","Type inconnu",IF(AND(IFERROR(INDEX(Articles!$I$5:$I$304,MATCH(D1410,Articles!$A$5:$A$304,0)),"Aucun")&lt;&gt;"Aucun",G1410=""),"Lot manquant",IF(COUNTIF($N$2:$N$5000,N1410)&gt;1,"Doublon ?","")))))</f>
        <v/>
      </c>
      <c r="N1410" s="6" t="str">
        <f aca="false">IF(D1410="","",B1410&amp;"/"&amp;C1410&amp;"/"&amp;D1410&amp;"/"&amp;G1410&amp;"/"&amp;H1410&amp;"/"&amp;TEXT(A1410,"0"))</f>
        <v/>
      </c>
    </row>
    <row r="1411" customFormat="false" ht="15" hidden="false" customHeight="false" outlineLevel="0" collapsed="false">
      <c r="E1411" s="39" t="str">
        <f aca="false">IF(D1411="","",IFERROR(INDEX(Articles!$B$5:$B$304,MATCH(D1411,Articles!$A$5:$A$304,0)),"Référence inconnue"))</f>
        <v/>
      </c>
      <c r="I1411" s="40" t="str">
        <f aca="false">IF(C1411="","",IFERROR(INDEX(Listes!$B$3:$B$20,MATCH(C1411,Listes!$A$3:$A$20,0)),""))</f>
        <v/>
      </c>
      <c r="J1411" s="40" t="n">
        <f aca="false">IF(OR(H1411="",I1411=""),0,H1411*I1411)</f>
        <v>0</v>
      </c>
      <c r="M1411" s="41" t="str">
        <f aca="false">IF(D1411="","",IF(E1411="Référence inconnue","Référence inconnue",IF(I1411="","Type inconnu",IF(AND(IFERROR(INDEX(Articles!$I$5:$I$304,MATCH(D1411,Articles!$A$5:$A$304,0)),"Aucun")&lt;&gt;"Aucun",G1411=""),"Lot manquant",IF(COUNTIF($N$2:$N$5000,N1411)&gt;1,"Doublon ?","")))))</f>
        <v/>
      </c>
      <c r="N1411" s="6" t="str">
        <f aca="false">IF(D1411="","",B1411&amp;"/"&amp;C1411&amp;"/"&amp;D1411&amp;"/"&amp;G1411&amp;"/"&amp;H1411&amp;"/"&amp;TEXT(A1411,"0"))</f>
        <v/>
      </c>
    </row>
    <row r="1412" customFormat="false" ht="15" hidden="false" customHeight="false" outlineLevel="0" collapsed="false">
      <c r="E1412" s="39" t="str">
        <f aca="false">IF(D1412="","",IFERROR(INDEX(Articles!$B$5:$B$304,MATCH(D1412,Articles!$A$5:$A$304,0)),"Référence inconnue"))</f>
        <v/>
      </c>
      <c r="I1412" s="40" t="str">
        <f aca="false">IF(C1412="","",IFERROR(INDEX(Listes!$B$3:$B$20,MATCH(C1412,Listes!$A$3:$A$20,0)),""))</f>
        <v/>
      </c>
      <c r="J1412" s="40" t="n">
        <f aca="false">IF(OR(H1412="",I1412=""),0,H1412*I1412)</f>
        <v>0</v>
      </c>
      <c r="M1412" s="41" t="str">
        <f aca="false">IF(D1412="","",IF(E1412="Référence inconnue","Référence inconnue",IF(I1412="","Type inconnu",IF(AND(IFERROR(INDEX(Articles!$I$5:$I$304,MATCH(D1412,Articles!$A$5:$A$304,0)),"Aucun")&lt;&gt;"Aucun",G1412=""),"Lot manquant",IF(COUNTIF($N$2:$N$5000,N1412)&gt;1,"Doublon ?","")))))</f>
        <v/>
      </c>
      <c r="N1412" s="6" t="str">
        <f aca="false">IF(D1412="","",B1412&amp;"/"&amp;C1412&amp;"/"&amp;D1412&amp;"/"&amp;G1412&amp;"/"&amp;H1412&amp;"/"&amp;TEXT(A1412,"0"))</f>
        <v/>
      </c>
    </row>
    <row r="1413" customFormat="false" ht="15" hidden="false" customHeight="false" outlineLevel="0" collapsed="false">
      <c r="E1413" s="39" t="str">
        <f aca="false">IF(D1413="","",IFERROR(INDEX(Articles!$B$5:$B$304,MATCH(D1413,Articles!$A$5:$A$304,0)),"Référence inconnue"))</f>
        <v/>
      </c>
      <c r="I1413" s="40" t="str">
        <f aca="false">IF(C1413="","",IFERROR(INDEX(Listes!$B$3:$B$20,MATCH(C1413,Listes!$A$3:$A$20,0)),""))</f>
        <v/>
      </c>
      <c r="J1413" s="40" t="n">
        <f aca="false">IF(OR(H1413="",I1413=""),0,H1413*I1413)</f>
        <v>0</v>
      </c>
      <c r="M1413" s="41" t="str">
        <f aca="false">IF(D1413="","",IF(E1413="Référence inconnue","Référence inconnue",IF(I1413="","Type inconnu",IF(AND(IFERROR(INDEX(Articles!$I$5:$I$304,MATCH(D1413,Articles!$A$5:$A$304,0)),"Aucun")&lt;&gt;"Aucun",G1413=""),"Lot manquant",IF(COUNTIF($N$2:$N$5000,N1413)&gt;1,"Doublon ?","")))))</f>
        <v/>
      </c>
      <c r="N1413" s="6" t="str">
        <f aca="false">IF(D1413="","",B1413&amp;"/"&amp;C1413&amp;"/"&amp;D1413&amp;"/"&amp;G1413&amp;"/"&amp;H1413&amp;"/"&amp;TEXT(A1413,"0"))</f>
        <v/>
      </c>
    </row>
    <row r="1414" customFormat="false" ht="15" hidden="false" customHeight="false" outlineLevel="0" collapsed="false">
      <c r="E1414" s="39" t="str">
        <f aca="false">IF(D1414="","",IFERROR(INDEX(Articles!$B$5:$B$304,MATCH(D1414,Articles!$A$5:$A$304,0)),"Référence inconnue"))</f>
        <v/>
      </c>
      <c r="I1414" s="40" t="str">
        <f aca="false">IF(C1414="","",IFERROR(INDEX(Listes!$B$3:$B$20,MATCH(C1414,Listes!$A$3:$A$20,0)),""))</f>
        <v/>
      </c>
      <c r="J1414" s="40" t="n">
        <f aca="false">IF(OR(H1414="",I1414=""),0,H1414*I1414)</f>
        <v>0</v>
      </c>
      <c r="M1414" s="41" t="str">
        <f aca="false">IF(D1414="","",IF(E1414="Référence inconnue","Référence inconnue",IF(I1414="","Type inconnu",IF(AND(IFERROR(INDEX(Articles!$I$5:$I$304,MATCH(D1414,Articles!$A$5:$A$304,0)),"Aucun")&lt;&gt;"Aucun",G1414=""),"Lot manquant",IF(COUNTIF($N$2:$N$5000,N1414)&gt;1,"Doublon ?","")))))</f>
        <v/>
      </c>
      <c r="N1414" s="6" t="str">
        <f aca="false">IF(D1414="","",B1414&amp;"/"&amp;C1414&amp;"/"&amp;D1414&amp;"/"&amp;G1414&amp;"/"&amp;H1414&amp;"/"&amp;TEXT(A1414,"0"))</f>
        <v/>
      </c>
    </row>
    <row r="1415" customFormat="false" ht="15" hidden="false" customHeight="false" outlineLevel="0" collapsed="false">
      <c r="E1415" s="39" t="str">
        <f aca="false">IF(D1415="","",IFERROR(INDEX(Articles!$B$5:$B$304,MATCH(D1415,Articles!$A$5:$A$304,0)),"Référence inconnue"))</f>
        <v/>
      </c>
      <c r="I1415" s="40" t="str">
        <f aca="false">IF(C1415="","",IFERROR(INDEX(Listes!$B$3:$B$20,MATCH(C1415,Listes!$A$3:$A$20,0)),""))</f>
        <v/>
      </c>
      <c r="J1415" s="40" t="n">
        <f aca="false">IF(OR(H1415="",I1415=""),0,H1415*I1415)</f>
        <v>0</v>
      </c>
      <c r="M1415" s="41" t="str">
        <f aca="false">IF(D1415="","",IF(E1415="Référence inconnue","Référence inconnue",IF(I1415="","Type inconnu",IF(AND(IFERROR(INDEX(Articles!$I$5:$I$304,MATCH(D1415,Articles!$A$5:$A$304,0)),"Aucun")&lt;&gt;"Aucun",G1415=""),"Lot manquant",IF(COUNTIF($N$2:$N$5000,N1415)&gt;1,"Doublon ?","")))))</f>
        <v/>
      </c>
      <c r="N1415" s="6" t="str">
        <f aca="false">IF(D1415="","",B1415&amp;"/"&amp;C1415&amp;"/"&amp;D1415&amp;"/"&amp;G1415&amp;"/"&amp;H1415&amp;"/"&amp;TEXT(A1415,"0"))</f>
        <v/>
      </c>
    </row>
    <row r="1416" customFormat="false" ht="15" hidden="false" customHeight="false" outlineLevel="0" collapsed="false">
      <c r="E1416" s="39" t="str">
        <f aca="false">IF(D1416="","",IFERROR(INDEX(Articles!$B$5:$B$304,MATCH(D1416,Articles!$A$5:$A$304,0)),"Référence inconnue"))</f>
        <v/>
      </c>
      <c r="I1416" s="40" t="str">
        <f aca="false">IF(C1416="","",IFERROR(INDEX(Listes!$B$3:$B$20,MATCH(C1416,Listes!$A$3:$A$20,0)),""))</f>
        <v/>
      </c>
      <c r="J1416" s="40" t="n">
        <f aca="false">IF(OR(H1416="",I1416=""),0,H1416*I1416)</f>
        <v>0</v>
      </c>
      <c r="M1416" s="41" t="str">
        <f aca="false">IF(D1416="","",IF(E1416="Référence inconnue","Référence inconnue",IF(I1416="","Type inconnu",IF(AND(IFERROR(INDEX(Articles!$I$5:$I$304,MATCH(D1416,Articles!$A$5:$A$304,0)),"Aucun")&lt;&gt;"Aucun",G1416=""),"Lot manquant",IF(COUNTIF($N$2:$N$5000,N1416)&gt;1,"Doublon ?","")))))</f>
        <v/>
      </c>
      <c r="N1416" s="6" t="str">
        <f aca="false">IF(D1416="","",B1416&amp;"/"&amp;C1416&amp;"/"&amp;D1416&amp;"/"&amp;G1416&amp;"/"&amp;H1416&amp;"/"&amp;TEXT(A1416,"0"))</f>
        <v/>
      </c>
    </row>
    <row r="1417" customFormat="false" ht="15" hidden="false" customHeight="false" outlineLevel="0" collapsed="false">
      <c r="E1417" s="39" t="str">
        <f aca="false">IF(D1417="","",IFERROR(INDEX(Articles!$B$5:$B$304,MATCH(D1417,Articles!$A$5:$A$304,0)),"Référence inconnue"))</f>
        <v/>
      </c>
      <c r="I1417" s="40" t="str">
        <f aca="false">IF(C1417="","",IFERROR(INDEX(Listes!$B$3:$B$20,MATCH(C1417,Listes!$A$3:$A$20,0)),""))</f>
        <v/>
      </c>
      <c r="J1417" s="40" t="n">
        <f aca="false">IF(OR(H1417="",I1417=""),0,H1417*I1417)</f>
        <v>0</v>
      </c>
      <c r="M1417" s="41" t="str">
        <f aca="false">IF(D1417="","",IF(E1417="Référence inconnue","Référence inconnue",IF(I1417="","Type inconnu",IF(AND(IFERROR(INDEX(Articles!$I$5:$I$304,MATCH(D1417,Articles!$A$5:$A$304,0)),"Aucun")&lt;&gt;"Aucun",G1417=""),"Lot manquant",IF(COUNTIF($N$2:$N$5000,N1417)&gt;1,"Doublon ?","")))))</f>
        <v/>
      </c>
      <c r="N1417" s="6" t="str">
        <f aca="false">IF(D1417="","",B1417&amp;"/"&amp;C1417&amp;"/"&amp;D1417&amp;"/"&amp;G1417&amp;"/"&amp;H1417&amp;"/"&amp;TEXT(A1417,"0"))</f>
        <v/>
      </c>
    </row>
    <row r="1418" customFormat="false" ht="15" hidden="false" customHeight="false" outlineLevel="0" collapsed="false">
      <c r="E1418" s="39" t="str">
        <f aca="false">IF(D1418="","",IFERROR(INDEX(Articles!$B$5:$B$304,MATCH(D1418,Articles!$A$5:$A$304,0)),"Référence inconnue"))</f>
        <v/>
      </c>
      <c r="I1418" s="40" t="str">
        <f aca="false">IF(C1418="","",IFERROR(INDEX(Listes!$B$3:$B$20,MATCH(C1418,Listes!$A$3:$A$20,0)),""))</f>
        <v/>
      </c>
      <c r="J1418" s="40" t="n">
        <f aca="false">IF(OR(H1418="",I1418=""),0,H1418*I1418)</f>
        <v>0</v>
      </c>
      <c r="M1418" s="41" t="str">
        <f aca="false">IF(D1418="","",IF(E1418="Référence inconnue","Référence inconnue",IF(I1418="","Type inconnu",IF(AND(IFERROR(INDEX(Articles!$I$5:$I$304,MATCH(D1418,Articles!$A$5:$A$304,0)),"Aucun")&lt;&gt;"Aucun",G1418=""),"Lot manquant",IF(COUNTIF($N$2:$N$5000,N1418)&gt;1,"Doublon ?","")))))</f>
        <v/>
      </c>
      <c r="N1418" s="6" t="str">
        <f aca="false">IF(D1418="","",B1418&amp;"/"&amp;C1418&amp;"/"&amp;D1418&amp;"/"&amp;G1418&amp;"/"&amp;H1418&amp;"/"&amp;TEXT(A1418,"0"))</f>
        <v/>
      </c>
    </row>
    <row r="1419" customFormat="false" ht="15" hidden="false" customHeight="false" outlineLevel="0" collapsed="false">
      <c r="E1419" s="39" t="str">
        <f aca="false">IF(D1419="","",IFERROR(INDEX(Articles!$B$5:$B$304,MATCH(D1419,Articles!$A$5:$A$304,0)),"Référence inconnue"))</f>
        <v/>
      </c>
      <c r="I1419" s="40" t="str">
        <f aca="false">IF(C1419="","",IFERROR(INDEX(Listes!$B$3:$B$20,MATCH(C1419,Listes!$A$3:$A$20,0)),""))</f>
        <v/>
      </c>
      <c r="J1419" s="40" t="n">
        <f aca="false">IF(OR(H1419="",I1419=""),0,H1419*I1419)</f>
        <v>0</v>
      </c>
      <c r="M1419" s="41" t="str">
        <f aca="false">IF(D1419="","",IF(E1419="Référence inconnue","Référence inconnue",IF(I1419="","Type inconnu",IF(AND(IFERROR(INDEX(Articles!$I$5:$I$304,MATCH(D1419,Articles!$A$5:$A$304,0)),"Aucun")&lt;&gt;"Aucun",G1419=""),"Lot manquant",IF(COUNTIF($N$2:$N$5000,N1419)&gt;1,"Doublon ?","")))))</f>
        <v/>
      </c>
      <c r="N1419" s="6" t="str">
        <f aca="false">IF(D1419="","",B1419&amp;"/"&amp;C1419&amp;"/"&amp;D1419&amp;"/"&amp;G1419&amp;"/"&amp;H1419&amp;"/"&amp;TEXT(A1419,"0"))</f>
        <v/>
      </c>
    </row>
    <row r="1420" customFormat="false" ht="15" hidden="false" customHeight="false" outlineLevel="0" collapsed="false">
      <c r="E1420" s="39" t="str">
        <f aca="false">IF(D1420="","",IFERROR(INDEX(Articles!$B$5:$B$304,MATCH(D1420,Articles!$A$5:$A$304,0)),"Référence inconnue"))</f>
        <v/>
      </c>
      <c r="I1420" s="40" t="str">
        <f aca="false">IF(C1420="","",IFERROR(INDEX(Listes!$B$3:$B$20,MATCH(C1420,Listes!$A$3:$A$20,0)),""))</f>
        <v/>
      </c>
      <c r="J1420" s="40" t="n">
        <f aca="false">IF(OR(H1420="",I1420=""),0,H1420*I1420)</f>
        <v>0</v>
      </c>
      <c r="M1420" s="41" t="str">
        <f aca="false">IF(D1420="","",IF(E1420="Référence inconnue","Référence inconnue",IF(I1420="","Type inconnu",IF(AND(IFERROR(INDEX(Articles!$I$5:$I$304,MATCH(D1420,Articles!$A$5:$A$304,0)),"Aucun")&lt;&gt;"Aucun",G1420=""),"Lot manquant",IF(COUNTIF($N$2:$N$5000,N1420)&gt;1,"Doublon ?","")))))</f>
        <v/>
      </c>
      <c r="N1420" s="6" t="str">
        <f aca="false">IF(D1420="","",B1420&amp;"/"&amp;C1420&amp;"/"&amp;D1420&amp;"/"&amp;G1420&amp;"/"&amp;H1420&amp;"/"&amp;TEXT(A1420,"0"))</f>
        <v/>
      </c>
    </row>
    <row r="1421" customFormat="false" ht="15" hidden="false" customHeight="false" outlineLevel="0" collapsed="false">
      <c r="E1421" s="39" t="str">
        <f aca="false">IF(D1421="","",IFERROR(INDEX(Articles!$B$5:$B$304,MATCH(D1421,Articles!$A$5:$A$304,0)),"Référence inconnue"))</f>
        <v/>
      </c>
      <c r="I1421" s="40" t="str">
        <f aca="false">IF(C1421="","",IFERROR(INDEX(Listes!$B$3:$B$20,MATCH(C1421,Listes!$A$3:$A$20,0)),""))</f>
        <v/>
      </c>
      <c r="J1421" s="40" t="n">
        <f aca="false">IF(OR(H1421="",I1421=""),0,H1421*I1421)</f>
        <v>0</v>
      </c>
      <c r="M1421" s="41" t="str">
        <f aca="false">IF(D1421="","",IF(E1421="Référence inconnue","Référence inconnue",IF(I1421="","Type inconnu",IF(AND(IFERROR(INDEX(Articles!$I$5:$I$304,MATCH(D1421,Articles!$A$5:$A$304,0)),"Aucun")&lt;&gt;"Aucun",G1421=""),"Lot manquant",IF(COUNTIF($N$2:$N$5000,N1421)&gt;1,"Doublon ?","")))))</f>
        <v/>
      </c>
      <c r="N1421" s="6" t="str">
        <f aca="false">IF(D1421="","",B1421&amp;"/"&amp;C1421&amp;"/"&amp;D1421&amp;"/"&amp;G1421&amp;"/"&amp;H1421&amp;"/"&amp;TEXT(A1421,"0"))</f>
        <v/>
      </c>
    </row>
    <row r="1422" customFormat="false" ht="15" hidden="false" customHeight="false" outlineLevel="0" collapsed="false">
      <c r="E1422" s="39" t="str">
        <f aca="false">IF(D1422="","",IFERROR(INDEX(Articles!$B$5:$B$304,MATCH(D1422,Articles!$A$5:$A$304,0)),"Référence inconnue"))</f>
        <v/>
      </c>
      <c r="I1422" s="40" t="str">
        <f aca="false">IF(C1422="","",IFERROR(INDEX(Listes!$B$3:$B$20,MATCH(C1422,Listes!$A$3:$A$20,0)),""))</f>
        <v/>
      </c>
      <c r="J1422" s="40" t="n">
        <f aca="false">IF(OR(H1422="",I1422=""),0,H1422*I1422)</f>
        <v>0</v>
      </c>
      <c r="M1422" s="41" t="str">
        <f aca="false">IF(D1422="","",IF(E1422="Référence inconnue","Référence inconnue",IF(I1422="","Type inconnu",IF(AND(IFERROR(INDEX(Articles!$I$5:$I$304,MATCH(D1422,Articles!$A$5:$A$304,0)),"Aucun")&lt;&gt;"Aucun",G1422=""),"Lot manquant",IF(COUNTIF($N$2:$N$5000,N1422)&gt;1,"Doublon ?","")))))</f>
        <v/>
      </c>
      <c r="N1422" s="6" t="str">
        <f aca="false">IF(D1422="","",B1422&amp;"/"&amp;C1422&amp;"/"&amp;D1422&amp;"/"&amp;G1422&amp;"/"&amp;H1422&amp;"/"&amp;TEXT(A1422,"0"))</f>
        <v/>
      </c>
    </row>
    <row r="1423" customFormat="false" ht="15" hidden="false" customHeight="false" outlineLevel="0" collapsed="false">
      <c r="E1423" s="39" t="str">
        <f aca="false">IF(D1423="","",IFERROR(INDEX(Articles!$B$5:$B$304,MATCH(D1423,Articles!$A$5:$A$304,0)),"Référence inconnue"))</f>
        <v/>
      </c>
      <c r="I1423" s="40" t="str">
        <f aca="false">IF(C1423="","",IFERROR(INDEX(Listes!$B$3:$B$20,MATCH(C1423,Listes!$A$3:$A$20,0)),""))</f>
        <v/>
      </c>
      <c r="J1423" s="40" t="n">
        <f aca="false">IF(OR(H1423="",I1423=""),0,H1423*I1423)</f>
        <v>0</v>
      </c>
      <c r="M1423" s="41" t="str">
        <f aca="false">IF(D1423="","",IF(E1423="Référence inconnue","Référence inconnue",IF(I1423="","Type inconnu",IF(AND(IFERROR(INDEX(Articles!$I$5:$I$304,MATCH(D1423,Articles!$A$5:$A$304,0)),"Aucun")&lt;&gt;"Aucun",G1423=""),"Lot manquant",IF(COUNTIF($N$2:$N$5000,N1423)&gt;1,"Doublon ?","")))))</f>
        <v/>
      </c>
      <c r="N1423" s="6" t="str">
        <f aca="false">IF(D1423="","",B1423&amp;"/"&amp;C1423&amp;"/"&amp;D1423&amp;"/"&amp;G1423&amp;"/"&amp;H1423&amp;"/"&amp;TEXT(A1423,"0"))</f>
        <v/>
      </c>
    </row>
    <row r="1424" customFormat="false" ht="15" hidden="false" customHeight="false" outlineLevel="0" collapsed="false">
      <c r="E1424" s="39" t="str">
        <f aca="false">IF(D1424="","",IFERROR(INDEX(Articles!$B$5:$B$304,MATCH(D1424,Articles!$A$5:$A$304,0)),"Référence inconnue"))</f>
        <v/>
      </c>
      <c r="I1424" s="40" t="str">
        <f aca="false">IF(C1424="","",IFERROR(INDEX(Listes!$B$3:$B$20,MATCH(C1424,Listes!$A$3:$A$20,0)),""))</f>
        <v/>
      </c>
      <c r="J1424" s="40" t="n">
        <f aca="false">IF(OR(H1424="",I1424=""),0,H1424*I1424)</f>
        <v>0</v>
      </c>
      <c r="M1424" s="41" t="str">
        <f aca="false">IF(D1424="","",IF(E1424="Référence inconnue","Référence inconnue",IF(I1424="","Type inconnu",IF(AND(IFERROR(INDEX(Articles!$I$5:$I$304,MATCH(D1424,Articles!$A$5:$A$304,0)),"Aucun")&lt;&gt;"Aucun",G1424=""),"Lot manquant",IF(COUNTIF($N$2:$N$5000,N1424)&gt;1,"Doublon ?","")))))</f>
        <v/>
      </c>
      <c r="N1424" s="6" t="str">
        <f aca="false">IF(D1424="","",B1424&amp;"/"&amp;C1424&amp;"/"&amp;D1424&amp;"/"&amp;G1424&amp;"/"&amp;H1424&amp;"/"&amp;TEXT(A1424,"0"))</f>
        <v/>
      </c>
    </row>
    <row r="1425" customFormat="false" ht="15" hidden="false" customHeight="false" outlineLevel="0" collapsed="false">
      <c r="E1425" s="39" t="str">
        <f aca="false">IF(D1425="","",IFERROR(INDEX(Articles!$B$5:$B$304,MATCH(D1425,Articles!$A$5:$A$304,0)),"Référence inconnue"))</f>
        <v/>
      </c>
      <c r="I1425" s="40" t="str">
        <f aca="false">IF(C1425="","",IFERROR(INDEX(Listes!$B$3:$B$20,MATCH(C1425,Listes!$A$3:$A$20,0)),""))</f>
        <v/>
      </c>
      <c r="J1425" s="40" t="n">
        <f aca="false">IF(OR(H1425="",I1425=""),0,H1425*I1425)</f>
        <v>0</v>
      </c>
      <c r="M1425" s="41" t="str">
        <f aca="false">IF(D1425="","",IF(E1425="Référence inconnue","Référence inconnue",IF(I1425="","Type inconnu",IF(AND(IFERROR(INDEX(Articles!$I$5:$I$304,MATCH(D1425,Articles!$A$5:$A$304,0)),"Aucun")&lt;&gt;"Aucun",G1425=""),"Lot manquant",IF(COUNTIF($N$2:$N$5000,N1425)&gt;1,"Doublon ?","")))))</f>
        <v/>
      </c>
      <c r="N1425" s="6" t="str">
        <f aca="false">IF(D1425="","",B1425&amp;"/"&amp;C1425&amp;"/"&amp;D1425&amp;"/"&amp;G1425&amp;"/"&amp;H1425&amp;"/"&amp;TEXT(A1425,"0"))</f>
        <v/>
      </c>
    </row>
    <row r="1426" customFormat="false" ht="15" hidden="false" customHeight="false" outlineLevel="0" collapsed="false">
      <c r="E1426" s="39" t="str">
        <f aca="false">IF(D1426="","",IFERROR(INDEX(Articles!$B$5:$B$304,MATCH(D1426,Articles!$A$5:$A$304,0)),"Référence inconnue"))</f>
        <v/>
      </c>
      <c r="I1426" s="40" t="str">
        <f aca="false">IF(C1426="","",IFERROR(INDEX(Listes!$B$3:$B$20,MATCH(C1426,Listes!$A$3:$A$20,0)),""))</f>
        <v/>
      </c>
      <c r="J1426" s="40" t="n">
        <f aca="false">IF(OR(H1426="",I1426=""),0,H1426*I1426)</f>
        <v>0</v>
      </c>
      <c r="M1426" s="41" t="str">
        <f aca="false">IF(D1426="","",IF(E1426="Référence inconnue","Référence inconnue",IF(I1426="","Type inconnu",IF(AND(IFERROR(INDEX(Articles!$I$5:$I$304,MATCH(D1426,Articles!$A$5:$A$304,0)),"Aucun")&lt;&gt;"Aucun",G1426=""),"Lot manquant",IF(COUNTIF($N$2:$N$5000,N1426)&gt;1,"Doublon ?","")))))</f>
        <v/>
      </c>
      <c r="N1426" s="6" t="str">
        <f aca="false">IF(D1426="","",B1426&amp;"/"&amp;C1426&amp;"/"&amp;D1426&amp;"/"&amp;G1426&amp;"/"&amp;H1426&amp;"/"&amp;TEXT(A1426,"0"))</f>
        <v/>
      </c>
    </row>
    <row r="1427" customFormat="false" ht="15" hidden="false" customHeight="false" outlineLevel="0" collapsed="false">
      <c r="E1427" s="39" t="str">
        <f aca="false">IF(D1427="","",IFERROR(INDEX(Articles!$B$5:$B$304,MATCH(D1427,Articles!$A$5:$A$304,0)),"Référence inconnue"))</f>
        <v/>
      </c>
      <c r="I1427" s="40" t="str">
        <f aca="false">IF(C1427="","",IFERROR(INDEX(Listes!$B$3:$B$20,MATCH(C1427,Listes!$A$3:$A$20,0)),""))</f>
        <v/>
      </c>
      <c r="J1427" s="40" t="n">
        <f aca="false">IF(OR(H1427="",I1427=""),0,H1427*I1427)</f>
        <v>0</v>
      </c>
      <c r="M1427" s="41" t="str">
        <f aca="false">IF(D1427="","",IF(E1427="Référence inconnue","Référence inconnue",IF(I1427="","Type inconnu",IF(AND(IFERROR(INDEX(Articles!$I$5:$I$304,MATCH(D1427,Articles!$A$5:$A$304,0)),"Aucun")&lt;&gt;"Aucun",G1427=""),"Lot manquant",IF(COUNTIF($N$2:$N$5000,N1427)&gt;1,"Doublon ?","")))))</f>
        <v/>
      </c>
      <c r="N1427" s="6" t="str">
        <f aca="false">IF(D1427="","",B1427&amp;"/"&amp;C1427&amp;"/"&amp;D1427&amp;"/"&amp;G1427&amp;"/"&amp;H1427&amp;"/"&amp;TEXT(A1427,"0"))</f>
        <v/>
      </c>
    </row>
    <row r="1428" customFormat="false" ht="15" hidden="false" customHeight="false" outlineLevel="0" collapsed="false">
      <c r="E1428" s="39" t="str">
        <f aca="false">IF(D1428="","",IFERROR(INDEX(Articles!$B$5:$B$304,MATCH(D1428,Articles!$A$5:$A$304,0)),"Référence inconnue"))</f>
        <v/>
      </c>
      <c r="I1428" s="40" t="str">
        <f aca="false">IF(C1428="","",IFERROR(INDEX(Listes!$B$3:$B$20,MATCH(C1428,Listes!$A$3:$A$20,0)),""))</f>
        <v/>
      </c>
      <c r="J1428" s="40" t="n">
        <f aca="false">IF(OR(H1428="",I1428=""),0,H1428*I1428)</f>
        <v>0</v>
      </c>
      <c r="M1428" s="41" t="str">
        <f aca="false">IF(D1428="","",IF(E1428="Référence inconnue","Référence inconnue",IF(I1428="","Type inconnu",IF(AND(IFERROR(INDEX(Articles!$I$5:$I$304,MATCH(D1428,Articles!$A$5:$A$304,0)),"Aucun")&lt;&gt;"Aucun",G1428=""),"Lot manquant",IF(COUNTIF($N$2:$N$5000,N1428)&gt;1,"Doublon ?","")))))</f>
        <v/>
      </c>
      <c r="N1428" s="6" t="str">
        <f aca="false">IF(D1428="","",B1428&amp;"/"&amp;C1428&amp;"/"&amp;D1428&amp;"/"&amp;G1428&amp;"/"&amp;H1428&amp;"/"&amp;TEXT(A1428,"0"))</f>
        <v/>
      </c>
    </row>
    <row r="1429" customFormat="false" ht="15" hidden="false" customHeight="false" outlineLevel="0" collapsed="false">
      <c r="E1429" s="39" t="str">
        <f aca="false">IF(D1429="","",IFERROR(INDEX(Articles!$B$5:$B$304,MATCH(D1429,Articles!$A$5:$A$304,0)),"Référence inconnue"))</f>
        <v/>
      </c>
      <c r="I1429" s="40" t="str">
        <f aca="false">IF(C1429="","",IFERROR(INDEX(Listes!$B$3:$B$20,MATCH(C1429,Listes!$A$3:$A$20,0)),""))</f>
        <v/>
      </c>
      <c r="J1429" s="40" t="n">
        <f aca="false">IF(OR(H1429="",I1429=""),0,H1429*I1429)</f>
        <v>0</v>
      </c>
      <c r="M1429" s="41" t="str">
        <f aca="false">IF(D1429="","",IF(E1429="Référence inconnue","Référence inconnue",IF(I1429="","Type inconnu",IF(AND(IFERROR(INDEX(Articles!$I$5:$I$304,MATCH(D1429,Articles!$A$5:$A$304,0)),"Aucun")&lt;&gt;"Aucun",G1429=""),"Lot manquant",IF(COUNTIF($N$2:$N$5000,N1429)&gt;1,"Doublon ?","")))))</f>
        <v/>
      </c>
      <c r="N1429" s="6" t="str">
        <f aca="false">IF(D1429="","",B1429&amp;"/"&amp;C1429&amp;"/"&amp;D1429&amp;"/"&amp;G1429&amp;"/"&amp;H1429&amp;"/"&amp;TEXT(A1429,"0"))</f>
        <v/>
      </c>
    </row>
    <row r="1430" customFormat="false" ht="15" hidden="false" customHeight="false" outlineLevel="0" collapsed="false">
      <c r="E1430" s="39" t="str">
        <f aca="false">IF(D1430="","",IFERROR(INDEX(Articles!$B$5:$B$304,MATCH(D1430,Articles!$A$5:$A$304,0)),"Référence inconnue"))</f>
        <v/>
      </c>
      <c r="I1430" s="40" t="str">
        <f aca="false">IF(C1430="","",IFERROR(INDEX(Listes!$B$3:$B$20,MATCH(C1430,Listes!$A$3:$A$20,0)),""))</f>
        <v/>
      </c>
      <c r="J1430" s="40" t="n">
        <f aca="false">IF(OR(H1430="",I1430=""),0,H1430*I1430)</f>
        <v>0</v>
      </c>
      <c r="M1430" s="41" t="str">
        <f aca="false">IF(D1430="","",IF(E1430="Référence inconnue","Référence inconnue",IF(I1430="","Type inconnu",IF(AND(IFERROR(INDEX(Articles!$I$5:$I$304,MATCH(D1430,Articles!$A$5:$A$304,0)),"Aucun")&lt;&gt;"Aucun",G1430=""),"Lot manquant",IF(COUNTIF($N$2:$N$5000,N1430)&gt;1,"Doublon ?","")))))</f>
        <v/>
      </c>
      <c r="N1430" s="6" t="str">
        <f aca="false">IF(D1430="","",B1430&amp;"/"&amp;C1430&amp;"/"&amp;D1430&amp;"/"&amp;G1430&amp;"/"&amp;H1430&amp;"/"&amp;TEXT(A1430,"0"))</f>
        <v/>
      </c>
    </row>
    <row r="1431" customFormat="false" ht="15" hidden="false" customHeight="false" outlineLevel="0" collapsed="false">
      <c r="E1431" s="39" t="str">
        <f aca="false">IF(D1431="","",IFERROR(INDEX(Articles!$B$5:$B$304,MATCH(D1431,Articles!$A$5:$A$304,0)),"Référence inconnue"))</f>
        <v/>
      </c>
      <c r="I1431" s="40" t="str">
        <f aca="false">IF(C1431="","",IFERROR(INDEX(Listes!$B$3:$B$20,MATCH(C1431,Listes!$A$3:$A$20,0)),""))</f>
        <v/>
      </c>
      <c r="J1431" s="40" t="n">
        <f aca="false">IF(OR(H1431="",I1431=""),0,H1431*I1431)</f>
        <v>0</v>
      </c>
      <c r="M1431" s="41" t="str">
        <f aca="false">IF(D1431="","",IF(E1431="Référence inconnue","Référence inconnue",IF(I1431="","Type inconnu",IF(AND(IFERROR(INDEX(Articles!$I$5:$I$304,MATCH(D1431,Articles!$A$5:$A$304,0)),"Aucun")&lt;&gt;"Aucun",G1431=""),"Lot manquant",IF(COUNTIF($N$2:$N$5000,N1431)&gt;1,"Doublon ?","")))))</f>
        <v/>
      </c>
      <c r="N1431" s="6" t="str">
        <f aca="false">IF(D1431="","",B1431&amp;"/"&amp;C1431&amp;"/"&amp;D1431&amp;"/"&amp;G1431&amp;"/"&amp;H1431&amp;"/"&amp;TEXT(A1431,"0"))</f>
        <v/>
      </c>
    </row>
    <row r="1432" customFormat="false" ht="15" hidden="false" customHeight="false" outlineLevel="0" collapsed="false">
      <c r="E1432" s="39" t="str">
        <f aca="false">IF(D1432="","",IFERROR(INDEX(Articles!$B$5:$B$304,MATCH(D1432,Articles!$A$5:$A$304,0)),"Référence inconnue"))</f>
        <v/>
      </c>
      <c r="I1432" s="40" t="str">
        <f aca="false">IF(C1432="","",IFERROR(INDEX(Listes!$B$3:$B$20,MATCH(C1432,Listes!$A$3:$A$20,0)),""))</f>
        <v/>
      </c>
      <c r="J1432" s="40" t="n">
        <f aca="false">IF(OR(H1432="",I1432=""),0,H1432*I1432)</f>
        <v>0</v>
      </c>
      <c r="M1432" s="41" t="str">
        <f aca="false">IF(D1432="","",IF(E1432="Référence inconnue","Référence inconnue",IF(I1432="","Type inconnu",IF(AND(IFERROR(INDEX(Articles!$I$5:$I$304,MATCH(D1432,Articles!$A$5:$A$304,0)),"Aucun")&lt;&gt;"Aucun",G1432=""),"Lot manquant",IF(COUNTIF($N$2:$N$5000,N1432)&gt;1,"Doublon ?","")))))</f>
        <v/>
      </c>
      <c r="N1432" s="6" t="str">
        <f aca="false">IF(D1432="","",B1432&amp;"/"&amp;C1432&amp;"/"&amp;D1432&amp;"/"&amp;G1432&amp;"/"&amp;H1432&amp;"/"&amp;TEXT(A1432,"0"))</f>
        <v/>
      </c>
    </row>
    <row r="1433" customFormat="false" ht="15" hidden="false" customHeight="false" outlineLevel="0" collapsed="false">
      <c r="E1433" s="39" t="str">
        <f aca="false">IF(D1433="","",IFERROR(INDEX(Articles!$B$5:$B$304,MATCH(D1433,Articles!$A$5:$A$304,0)),"Référence inconnue"))</f>
        <v/>
      </c>
      <c r="I1433" s="40" t="str">
        <f aca="false">IF(C1433="","",IFERROR(INDEX(Listes!$B$3:$B$20,MATCH(C1433,Listes!$A$3:$A$20,0)),""))</f>
        <v/>
      </c>
      <c r="J1433" s="40" t="n">
        <f aca="false">IF(OR(H1433="",I1433=""),0,H1433*I1433)</f>
        <v>0</v>
      </c>
      <c r="M1433" s="41" t="str">
        <f aca="false">IF(D1433="","",IF(E1433="Référence inconnue","Référence inconnue",IF(I1433="","Type inconnu",IF(AND(IFERROR(INDEX(Articles!$I$5:$I$304,MATCH(D1433,Articles!$A$5:$A$304,0)),"Aucun")&lt;&gt;"Aucun",G1433=""),"Lot manquant",IF(COUNTIF($N$2:$N$5000,N1433)&gt;1,"Doublon ?","")))))</f>
        <v/>
      </c>
      <c r="N1433" s="6" t="str">
        <f aca="false">IF(D1433="","",B1433&amp;"/"&amp;C1433&amp;"/"&amp;D1433&amp;"/"&amp;G1433&amp;"/"&amp;H1433&amp;"/"&amp;TEXT(A1433,"0"))</f>
        <v/>
      </c>
    </row>
    <row r="1434" customFormat="false" ht="15" hidden="false" customHeight="false" outlineLevel="0" collapsed="false">
      <c r="E1434" s="39" t="str">
        <f aca="false">IF(D1434="","",IFERROR(INDEX(Articles!$B$5:$B$304,MATCH(D1434,Articles!$A$5:$A$304,0)),"Référence inconnue"))</f>
        <v/>
      </c>
      <c r="I1434" s="40" t="str">
        <f aca="false">IF(C1434="","",IFERROR(INDEX(Listes!$B$3:$B$20,MATCH(C1434,Listes!$A$3:$A$20,0)),""))</f>
        <v/>
      </c>
      <c r="J1434" s="40" t="n">
        <f aca="false">IF(OR(H1434="",I1434=""),0,H1434*I1434)</f>
        <v>0</v>
      </c>
      <c r="M1434" s="41" t="str">
        <f aca="false">IF(D1434="","",IF(E1434="Référence inconnue","Référence inconnue",IF(I1434="","Type inconnu",IF(AND(IFERROR(INDEX(Articles!$I$5:$I$304,MATCH(D1434,Articles!$A$5:$A$304,0)),"Aucun")&lt;&gt;"Aucun",G1434=""),"Lot manquant",IF(COUNTIF($N$2:$N$5000,N1434)&gt;1,"Doublon ?","")))))</f>
        <v/>
      </c>
      <c r="N1434" s="6" t="str">
        <f aca="false">IF(D1434="","",B1434&amp;"/"&amp;C1434&amp;"/"&amp;D1434&amp;"/"&amp;G1434&amp;"/"&amp;H1434&amp;"/"&amp;TEXT(A1434,"0"))</f>
        <v/>
      </c>
    </row>
    <row r="1435" customFormat="false" ht="15" hidden="false" customHeight="false" outlineLevel="0" collapsed="false">
      <c r="E1435" s="39" t="str">
        <f aca="false">IF(D1435="","",IFERROR(INDEX(Articles!$B$5:$B$304,MATCH(D1435,Articles!$A$5:$A$304,0)),"Référence inconnue"))</f>
        <v/>
      </c>
      <c r="I1435" s="40" t="str">
        <f aca="false">IF(C1435="","",IFERROR(INDEX(Listes!$B$3:$B$20,MATCH(C1435,Listes!$A$3:$A$20,0)),""))</f>
        <v/>
      </c>
      <c r="J1435" s="40" t="n">
        <f aca="false">IF(OR(H1435="",I1435=""),0,H1435*I1435)</f>
        <v>0</v>
      </c>
      <c r="M1435" s="41" t="str">
        <f aca="false">IF(D1435="","",IF(E1435="Référence inconnue","Référence inconnue",IF(I1435="","Type inconnu",IF(AND(IFERROR(INDEX(Articles!$I$5:$I$304,MATCH(D1435,Articles!$A$5:$A$304,0)),"Aucun")&lt;&gt;"Aucun",G1435=""),"Lot manquant",IF(COUNTIF($N$2:$N$5000,N1435)&gt;1,"Doublon ?","")))))</f>
        <v/>
      </c>
      <c r="N1435" s="6" t="str">
        <f aca="false">IF(D1435="","",B1435&amp;"/"&amp;C1435&amp;"/"&amp;D1435&amp;"/"&amp;G1435&amp;"/"&amp;H1435&amp;"/"&amp;TEXT(A1435,"0"))</f>
        <v/>
      </c>
    </row>
    <row r="1436" customFormat="false" ht="15" hidden="false" customHeight="false" outlineLevel="0" collapsed="false">
      <c r="E1436" s="39" t="str">
        <f aca="false">IF(D1436="","",IFERROR(INDEX(Articles!$B$5:$B$304,MATCH(D1436,Articles!$A$5:$A$304,0)),"Référence inconnue"))</f>
        <v/>
      </c>
      <c r="I1436" s="40" t="str">
        <f aca="false">IF(C1436="","",IFERROR(INDEX(Listes!$B$3:$B$20,MATCH(C1436,Listes!$A$3:$A$20,0)),""))</f>
        <v/>
      </c>
      <c r="J1436" s="40" t="n">
        <f aca="false">IF(OR(H1436="",I1436=""),0,H1436*I1436)</f>
        <v>0</v>
      </c>
      <c r="M1436" s="41" t="str">
        <f aca="false">IF(D1436="","",IF(E1436="Référence inconnue","Référence inconnue",IF(I1436="","Type inconnu",IF(AND(IFERROR(INDEX(Articles!$I$5:$I$304,MATCH(D1436,Articles!$A$5:$A$304,0)),"Aucun")&lt;&gt;"Aucun",G1436=""),"Lot manquant",IF(COUNTIF($N$2:$N$5000,N1436)&gt;1,"Doublon ?","")))))</f>
        <v/>
      </c>
      <c r="N1436" s="6" t="str">
        <f aca="false">IF(D1436="","",B1436&amp;"/"&amp;C1436&amp;"/"&amp;D1436&amp;"/"&amp;G1436&amp;"/"&amp;H1436&amp;"/"&amp;TEXT(A1436,"0"))</f>
        <v/>
      </c>
    </row>
    <row r="1437" customFormat="false" ht="15" hidden="false" customHeight="false" outlineLevel="0" collapsed="false">
      <c r="E1437" s="39" t="str">
        <f aca="false">IF(D1437="","",IFERROR(INDEX(Articles!$B$5:$B$304,MATCH(D1437,Articles!$A$5:$A$304,0)),"Référence inconnue"))</f>
        <v/>
      </c>
      <c r="I1437" s="40" t="str">
        <f aca="false">IF(C1437="","",IFERROR(INDEX(Listes!$B$3:$B$20,MATCH(C1437,Listes!$A$3:$A$20,0)),""))</f>
        <v/>
      </c>
      <c r="J1437" s="40" t="n">
        <f aca="false">IF(OR(H1437="",I1437=""),0,H1437*I1437)</f>
        <v>0</v>
      </c>
      <c r="M1437" s="41" t="str">
        <f aca="false">IF(D1437="","",IF(E1437="Référence inconnue","Référence inconnue",IF(I1437="","Type inconnu",IF(AND(IFERROR(INDEX(Articles!$I$5:$I$304,MATCH(D1437,Articles!$A$5:$A$304,0)),"Aucun")&lt;&gt;"Aucun",G1437=""),"Lot manquant",IF(COUNTIF($N$2:$N$5000,N1437)&gt;1,"Doublon ?","")))))</f>
        <v/>
      </c>
      <c r="N1437" s="6" t="str">
        <f aca="false">IF(D1437="","",B1437&amp;"/"&amp;C1437&amp;"/"&amp;D1437&amp;"/"&amp;G1437&amp;"/"&amp;H1437&amp;"/"&amp;TEXT(A1437,"0"))</f>
        <v/>
      </c>
    </row>
    <row r="1438" customFormat="false" ht="15" hidden="false" customHeight="false" outlineLevel="0" collapsed="false">
      <c r="E1438" s="39" t="str">
        <f aca="false">IF(D1438="","",IFERROR(INDEX(Articles!$B$5:$B$304,MATCH(D1438,Articles!$A$5:$A$304,0)),"Référence inconnue"))</f>
        <v/>
      </c>
      <c r="I1438" s="40" t="str">
        <f aca="false">IF(C1438="","",IFERROR(INDEX(Listes!$B$3:$B$20,MATCH(C1438,Listes!$A$3:$A$20,0)),""))</f>
        <v/>
      </c>
      <c r="J1438" s="40" t="n">
        <f aca="false">IF(OR(H1438="",I1438=""),0,H1438*I1438)</f>
        <v>0</v>
      </c>
      <c r="M1438" s="41" t="str">
        <f aca="false">IF(D1438="","",IF(E1438="Référence inconnue","Référence inconnue",IF(I1438="","Type inconnu",IF(AND(IFERROR(INDEX(Articles!$I$5:$I$304,MATCH(D1438,Articles!$A$5:$A$304,0)),"Aucun")&lt;&gt;"Aucun",G1438=""),"Lot manquant",IF(COUNTIF($N$2:$N$5000,N1438)&gt;1,"Doublon ?","")))))</f>
        <v/>
      </c>
      <c r="N1438" s="6" t="str">
        <f aca="false">IF(D1438="","",B1438&amp;"/"&amp;C1438&amp;"/"&amp;D1438&amp;"/"&amp;G1438&amp;"/"&amp;H1438&amp;"/"&amp;TEXT(A1438,"0"))</f>
        <v/>
      </c>
    </row>
    <row r="1439" customFormat="false" ht="15" hidden="false" customHeight="false" outlineLevel="0" collapsed="false">
      <c r="E1439" s="39" t="str">
        <f aca="false">IF(D1439="","",IFERROR(INDEX(Articles!$B$5:$B$304,MATCH(D1439,Articles!$A$5:$A$304,0)),"Référence inconnue"))</f>
        <v/>
      </c>
      <c r="I1439" s="40" t="str">
        <f aca="false">IF(C1439="","",IFERROR(INDEX(Listes!$B$3:$B$20,MATCH(C1439,Listes!$A$3:$A$20,0)),""))</f>
        <v/>
      </c>
      <c r="J1439" s="40" t="n">
        <f aca="false">IF(OR(H1439="",I1439=""),0,H1439*I1439)</f>
        <v>0</v>
      </c>
      <c r="M1439" s="41" t="str">
        <f aca="false">IF(D1439="","",IF(E1439="Référence inconnue","Référence inconnue",IF(I1439="","Type inconnu",IF(AND(IFERROR(INDEX(Articles!$I$5:$I$304,MATCH(D1439,Articles!$A$5:$A$304,0)),"Aucun")&lt;&gt;"Aucun",G1439=""),"Lot manquant",IF(COUNTIF($N$2:$N$5000,N1439)&gt;1,"Doublon ?","")))))</f>
        <v/>
      </c>
      <c r="N1439" s="6" t="str">
        <f aca="false">IF(D1439="","",B1439&amp;"/"&amp;C1439&amp;"/"&amp;D1439&amp;"/"&amp;G1439&amp;"/"&amp;H1439&amp;"/"&amp;TEXT(A1439,"0"))</f>
        <v/>
      </c>
    </row>
    <row r="1440" customFormat="false" ht="15" hidden="false" customHeight="false" outlineLevel="0" collapsed="false">
      <c r="E1440" s="39" t="str">
        <f aca="false">IF(D1440="","",IFERROR(INDEX(Articles!$B$5:$B$304,MATCH(D1440,Articles!$A$5:$A$304,0)),"Référence inconnue"))</f>
        <v/>
      </c>
      <c r="I1440" s="40" t="str">
        <f aca="false">IF(C1440="","",IFERROR(INDEX(Listes!$B$3:$B$20,MATCH(C1440,Listes!$A$3:$A$20,0)),""))</f>
        <v/>
      </c>
      <c r="J1440" s="40" t="n">
        <f aca="false">IF(OR(H1440="",I1440=""),0,H1440*I1440)</f>
        <v>0</v>
      </c>
      <c r="M1440" s="41" t="str">
        <f aca="false">IF(D1440="","",IF(E1440="Référence inconnue","Référence inconnue",IF(I1440="","Type inconnu",IF(AND(IFERROR(INDEX(Articles!$I$5:$I$304,MATCH(D1440,Articles!$A$5:$A$304,0)),"Aucun")&lt;&gt;"Aucun",G1440=""),"Lot manquant",IF(COUNTIF($N$2:$N$5000,N1440)&gt;1,"Doublon ?","")))))</f>
        <v/>
      </c>
      <c r="N1440" s="6" t="str">
        <f aca="false">IF(D1440="","",B1440&amp;"/"&amp;C1440&amp;"/"&amp;D1440&amp;"/"&amp;G1440&amp;"/"&amp;H1440&amp;"/"&amp;TEXT(A1440,"0"))</f>
        <v/>
      </c>
    </row>
    <row r="1441" customFormat="false" ht="15" hidden="false" customHeight="false" outlineLevel="0" collapsed="false">
      <c r="E1441" s="39" t="str">
        <f aca="false">IF(D1441="","",IFERROR(INDEX(Articles!$B$5:$B$304,MATCH(D1441,Articles!$A$5:$A$304,0)),"Référence inconnue"))</f>
        <v/>
      </c>
      <c r="I1441" s="40" t="str">
        <f aca="false">IF(C1441="","",IFERROR(INDEX(Listes!$B$3:$B$20,MATCH(C1441,Listes!$A$3:$A$20,0)),""))</f>
        <v/>
      </c>
      <c r="J1441" s="40" t="n">
        <f aca="false">IF(OR(H1441="",I1441=""),0,H1441*I1441)</f>
        <v>0</v>
      </c>
      <c r="M1441" s="41" t="str">
        <f aca="false">IF(D1441="","",IF(E1441="Référence inconnue","Référence inconnue",IF(I1441="","Type inconnu",IF(AND(IFERROR(INDEX(Articles!$I$5:$I$304,MATCH(D1441,Articles!$A$5:$A$304,0)),"Aucun")&lt;&gt;"Aucun",G1441=""),"Lot manquant",IF(COUNTIF($N$2:$N$5000,N1441)&gt;1,"Doublon ?","")))))</f>
        <v/>
      </c>
      <c r="N1441" s="6" t="str">
        <f aca="false">IF(D1441="","",B1441&amp;"/"&amp;C1441&amp;"/"&amp;D1441&amp;"/"&amp;G1441&amp;"/"&amp;H1441&amp;"/"&amp;TEXT(A1441,"0"))</f>
        <v/>
      </c>
    </row>
    <row r="1442" customFormat="false" ht="15" hidden="false" customHeight="false" outlineLevel="0" collapsed="false">
      <c r="E1442" s="39" t="str">
        <f aca="false">IF(D1442="","",IFERROR(INDEX(Articles!$B$5:$B$304,MATCH(D1442,Articles!$A$5:$A$304,0)),"Référence inconnue"))</f>
        <v/>
      </c>
      <c r="I1442" s="40" t="str">
        <f aca="false">IF(C1442="","",IFERROR(INDEX(Listes!$B$3:$B$20,MATCH(C1442,Listes!$A$3:$A$20,0)),""))</f>
        <v/>
      </c>
      <c r="J1442" s="40" t="n">
        <f aca="false">IF(OR(H1442="",I1442=""),0,H1442*I1442)</f>
        <v>0</v>
      </c>
      <c r="M1442" s="41" t="str">
        <f aca="false">IF(D1442="","",IF(E1442="Référence inconnue","Référence inconnue",IF(I1442="","Type inconnu",IF(AND(IFERROR(INDEX(Articles!$I$5:$I$304,MATCH(D1442,Articles!$A$5:$A$304,0)),"Aucun")&lt;&gt;"Aucun",G1442=""),"Lot manquant",IF(COUNTIF($N$2:$N$5000,N1442)&gt;1,"Doublon ?","")))))</f>
        <v/>
      </c>
      <c r="N1442" s="6" t="str">
        <f aca="false">IF(D1442="","",B1442&amp;"/"&amp;C1442&amp;"/"&amp;D1442&amp;"/"&amp;G1442&amp;"/"&amp;H1442&amp;"/"&amp;TEXT(A1442,"0"))</f>
        <v/>
      </c>
    </row>
    <row r="1443" customFormat="false" ht="15" hidden="false" customHeight="false" outlineLevel="0" collapsed="false">
      <c r="E1443" s="39" t="str">
        <f aca="false">IF(D1443="","",IFERROR(INDEX(Articles!$B$5:$B$304,MATCH(D1443,Articles!$A$5:$A$304,0)),"Référence inconnue"))</f>
        <v/>
      </c>
      <c r="I1443" s="40" t="str">
        <f aca="false">IF(C1443="","",IFERROR(INDEX(Listes!$B$3:$B$20,MATCH(C1443,Listes!$A$3:$A$20,0)),""))</f>
        <v/>
      </c>
      <c r="J1443" s="40" t="n">
        <f aca="false">IF(OR(H1443="",I1443=""),0,H1443*I1443)</f>
        <v>0</v>
      </c>
      <c r="M1443" s="41" t="str">
        <f aca="false">IF(D1443="","",IF(E1443="Référence inconnue","Référence inconnue",IF(I1443="","Type inconnu",IF(AND(IFERROR(INDEX(Articles!$I$5:$I$304,MATCH(D1443,Articles!$A$5:$A$304,0)),"Aucun")&lt;&gt;"Aucun",G1443=""),"Lot manquant",IF(COUNTIF($N$2:$N$5000,N1443)&gt;1,"Doublon ?","")))))</f>
        <v/>
      </c>
      <c r="N1443" s="6" t="str">
        <f aca="false">IF(D1443="","",B1443&amp;"/"&amp;C1443&amp;"/"&amp;D1443&amp;"/"&amp;G1443&amp;"/"&amp;H1443&amp;"/"&amp;TEXT(A1443,"0"))</f>
        <v/>
      </c>
    </row>
    <row r="1444" customFormat="false" ht="15" hidden="false" customHeight="false" outlineLevel="0" collapsed="false">
      <c r="E1444" s="39" t="str">
        <f aca="false">IF(D1444="","",IFERROR(INDEX(Articles!$B$5:$B$304,MATCH(D1444,Articles!$A$5:$A$304,0)),"Référence inconnue"))</f>
        <v/>
      </c>
      <c r="I1444" s="40" t="str">
        <f aca="false">IF(C1444="","",IFERROR(INDEX(Listes!$B$3:$B$20,MATCH(C1444,Listes!$A$3:$A$20,0)),""))</f>
        <v/>
      </c>
      <c r="J1444" s="40" t="n">
        <f aca="false">IF(OR(H1444="",I1444=""),0,H1444*I1444)</f>
        <v>0</v>
      </c>
      <c r="M1444" s="41" t="str">
        <f aca="false">IF(D1444="","",IF(E1444="Référence inconnue","Référence inconnue",IF(I1444="","Type inconnu",IF(AND(IFERROR(INDEX(Articles!$I$5:$I$304,MATCH(D1444,Articles!$A$5:$A$304,0)),"Aucun")&lt;&gt;"Aucun",G1444=""),"Lot manquant",IF(COUNTIF($N$2:$N$5000,N1444)&gt;1,"Doublon ?","")))))</f>
        <v/>
      </c>
      <c r="N1444" s="6" t="str">
        <f aca="false">IF(D1444="","",B1444&amp;"/"&amp;C1444&amp;"/"&amp;D1444&amp;"/"&amp;G1444&amp;"/"&amp;H1444&amp;"/"&amp;TEXT(A1444,"0"))</f>
        <v/>
      </c>
    </row>
    <row r="1445" customFormat="false" ht="15" hidden="false" customHeight="false" outlineLevel="0" collapsed="false">
      <c r="E1445" s="39" t="str">
        <f aca="false">IF(D1445="","",IFERROR(INDEX(Articles!$B$5:$B$304,MATCH(D1445,Articles!$A$5:$A$304,0)),"Référence inconnue"))</f>
        <v/>
      </c>
      <c r="I1445" s="40" t="str">
        <f aca="false">IF(C1445="","",IFERROR(INDEX(Listes!$B$3:$B$20,MATCH(C1445,Listes!$A$3:$A$20,0)),""))</f>
        <v/>
      </c>
      <c r="J1445" s="40" t="n">
        <f aca="false">IF(OR(H1445="",I1445=""),0,H1445*I1445)</f>
        <v>0</v>
      </c>
      <c r="M1445" s="41" t="str">
        <f aca="false">IF(D1445="","",IF(E1445="Référence inconnue","Référence inconnue",IF(I1445="","Type inconnu",IF(AND(IFERROR(INDEX(Articles!$I$5:$I$304,MATCH(D1445,Articles!$A$5:$A$304,0)),"Aucun")&lt;&gt;"Aucun",G1445=""),"Lot manquant",IF(COUNTIF($N$2:$N$5000,N1445)&gt;1,"Doublon ?","")))))</f>
        <v/>
      </c>
      <c r="N1445" s="6" t="str">
        <f aca="false">IF(D1445="","",B1445&amp;"/"&amp;C1445&amp;"/"&amp;D1445&amp;"/"&amp;G1445&amp;"/"&amp;H1445&amp;"/"&amp;TEXT(A1445,"0"))</f>
        <v/>
      </c>
    </row>
    <row r="1446" customFormat="false" ht="15" hidden="false" customHeight="false" outlineLevel="0" collapsed="false">
      <c r="E1446" s="39" t="str">
        <f aca="false">IF(D1446="","",IFERROR(INDEX(Articles!$B$5:$B$304,MATCH(D1446,Articles!$A$5:$A$304,0)),"Référence inconnue"))</f>
        <v/>
      </c>
      <c r="I1446" s="40" t="str">
        <f aca="false">IF(C1446="","",IFERROR(INDEX(Listes!$B$3:$B$20,MATCH(C1446,Listes!$A$3:$A$20,0)),""))</f>
        <v/>
      </c>
      <c r="J1446" s="40" t="n">
        <f aca="false">IF(OR(H1446="",I1446=""),0,H1446*I1446)</f>
        <v>0</v>
      </c>
      <c r="M1446" s="41" t="str">
        <f aca="false">IF(D1446="","",IF(E1446="Référence inconnue","Référence inconnue",IF(I1446="","Type inconnu",IF(AND(IFERROR(INDEX(Articles!$I$5:$I$304,MATCH(D1446,Articles!$A$5:$A$304,0)),"Aucun")&lt;&gt;"Aucun",G1446=""),"Lot manquant",IF(COUNTIF($N$2:$N$5000,N1446)&gt;1,"Doublon ?","")))))</f>
        <v/>
      </c>
      <c r="N1446" s="6" t="str">
        <f aca="false">IF(D1446="","",B1446&amp;"/"&amp;C1446&amp;"/"&amp;D1446&amp;"/"&amp;G1446&amp;"/"&amp;H1446&amp;"/"&amp;TEXT(A1446,"0"))</f>
        <v/>
      </c>
    </row>
    <row r="1447" customFormat="false" ht="15" hidden="false" customHeight="false" outlineLevel="0" collapsed="false">
      <c r="E1447" s="39" t="str">
        <f aca="false">IF(D1447="","",IFERROR(INDEX(Articles!$B$5:$B$304,MATCH(D1447,Articles!$A$5:$A$304,0)),"Référence inconnue"))</f>
        <v/>
      </c>
      <c r="I1447" s="40" t="str">
        <f aca="false">IF(C1447="","",IFERROR(INDEX(Listes!$B$3:$B$20,MATCH(C1447,Listes!$A$3:$A$20,0)),""))</f>
        <v/>
      </c>
      <c r="J1447" s="40" t="n">
        <f aca="false">IF(OR(H1447="",I1447=""),0,H1447*I1447)</f>
        <v>0</v>
      </c>
      <c r="M1447" s="41" t="str">
        <f aca="false">IF(D1447="","",IF(E1447="Référence inconnue","Référence inconnue",IF(I1447="","Type inconnu",IF(AND(IFERROR(INDEX(Articles!$I$5:$I$304,MATCH(D1447,Articles!$A$5:$A$304,0)),"Aucun")&lt;&gt;"Aucun",G1447=""),"Lot manquant",IF(COUNTIF($N$2:$N$5000,N1447)&gt;1,"Doublon ?","")))))</f>
        <v/>
      </c>
      <c r="N1447" s="6" t="str">
        <f aca="false">IF(D1447="","",B1447&amp;"/"&amp;C1447&amp;"/"&amp;D1447&amp;"/"&amp;G1447&amp;"/"&amp;H1447&amp;"/"&amp;TEXT(A1447,"0"))</f>
        <v/>
      </c>
    </row>
    <row r="1448" customFormat="false" ht="15" hidden="false" customHeight="false" outlineLevel="0" collapsed="false">
      <c r="E1448" s="39" t="str">
        <f aca="false">IF(D1448="","",IFERROR(INDEX(Articles!$B$5:$B$304,MATCH(D1448,Articles!$A$5:$A$304,0)),"Référence inconnue"))</f>
        <v/>
      </c>
      <c r="I1448" s="40" t="str">
        <f aca="false">IF(C1448="","",IFERROR(INDEX(Listes!$B$3:$B$20,MATCH(C1448,Listes!$A$3:$A$20,0)),""))</f>
        <v/>
      </c>
      <c r="J1448" s="40" t="n">
        <f aca="false">IF(OR(H1448="",I1448=""),0,H1448*I1448)</f>
        <v>0</v>
      </c>
      <c r="M1448" s="41" t="str">
        <f aca="false">IF(D1448="","",IF(E1448="Référence inconnue","Référence inconnue",IF(I1448="","Type inconnu",IF(AND(IFERROR(INDEX(Articles!$I$5:$I$304,MATCH(D1448,Articles!$A$5:$A$304,0)),"Aucun")&lt;&gt;"Aucun",G1448=""),"Lot manquant",IF(COUNTIF($N$2:$N$5000,N1448)&gt;1,"Doublon ?","")))))</f>
        <v/>
      </c>
      <c r="N1448" s="6" t="str">
        <f aca="false">IF(D1448="","",B1448&amp;"/"&amp;C1448&amp;"/"&amp;D1448&amp;"/"&amp;G1448&amp;"/"&amp;H1448&amp;"/"&amp;TEXT(A1448,"0"))</f>
        <v/>
      </c>
    </row>
    <row r="1449" customFormat="false" ht="15" hidden="false" customHeight="false" outlineLevel="0" collapsed="false">
      <c r="E1449" s="39" t="str">
        <f aca="false">IF(D1449="","",IFERROR(INDEX(Articles!$B$5:$B$304,MATCH(D1449,Articles!$A$5:$A$304,0)),"Référence inconnue"))</f>
        <v/>
      </c>
      <c r="I1449" s="40" t="str">
        <f aca="false">IF(C1449="","",IFERROR(INDEX(Listes!$B$3:$B$20,MATCH(C1449,Listes!$A$3:$A$20,0)),""))</f>
        <v/>
      </c>
      <c r="J1449" s="40" t="n">
        <f aca="false">IF(OR(H1449="",I1449=""),0,H1449*I1449)</f>
        <v>0</v>
      </c>
      <c r="M1449" s="41" t="str">
        <f aca="false">IF(D1449="","",IF(E1449="Référence inconnue","Référence inconnue",IF(I1449="","Type inconnu",IF(AND(IFERROR(INDEX(Articles!$I$5:$I$304,MATCH(D1449,Articles!$A$5:$A$304,0)),"Aucun")&lt;&gt;"Aucun",G1449=""),"Lot manquant",IF(COUNTIF($N$2:$N$5000,N1449)&gt;1,"Doublon ?","")))))</f>
        <v/>
      </c>
      <c r="N1449" s="6" t="str">
        <f aca="false">IF(D1449="","",B1449&amp;"/"&amp;C1449&amp;"/"&amp;D1449&amp;"/"&amp;G1449&amp;"/"&amp;H1449&amp;"/"&amp;TEXT(A1449,"0"))</f>
        <v/>
      </c>
    </row>
    <row r="1450" customFormat="false" ht="15" hidden="false" customHeight="false" outlineLevel="0" collapsed="false">
      <c r="E1450" s="39" t="str">
        <f aca="false">IF(D1450="","",IFERROR(INDEX(Articles!$B$5:$B$304,MATCH(D1450,Articles!$A$5:$A$304,0)),"Référence inconnue"))</f>
        <v/>
      </c>
      <c r="I1450" s="40" t="str">
        <f aca="false">IF(C1450="","",IFERROR(INDEX(Listes!$B$3:$B$20,MATCH(C1450,Listes!$A$3:$A$20,0)),""))</f>
        <v/>
      </c>
      <c r="J1450" s="40" t="n">
        <f aca="false">IF(OR(H1450="",I1450=""),0,H1450*I1450)</f>
        <v>0</v>
      </c>
      <c r="M1450" s="41" t="str">
        <f aca="false">IF(D1450="","",IF(E1450="Référence inconnue","Référence inconnue",IF(I1450="","Type inconnu",IF(AND(IFERROR(INDEX(Articles!$I$5:$I$304,MATCH(D1450,Articles!$A$5:$A$304,0)),"Aucun")&lt;&gt;"Aucun",G1450=""),"Lot manquant",IF(COUNTIF($N$2:$N$5000,N1450)&gt;1,"Doublon ?","")))))</f>
        <v/>
      </c>
      <c r="N1450" s="6" t="str">
        <f aca="false">IF(D1450="","",B1450&amp;"/"&amp;C1450&amp;"/"&amp;D1450&amp;"/"&amp;G1450&amp;"/"&amp;H1450&amp;"/"&amp;TEXT(A1450,"0"))</f>
        <v/>
      </c>
    </row>
    <row r="1451" customFormat="false" ht="15" hidden="false" customHeight="false" outlineLevel="0" collapsed="false">
      <c r="E1451" s="39" t="str">
        <f aca="false">IF(D1451="","",IFERROR(INDEX(Articles!$B$5:$B$304,MATCH(D1451,Articles!$A$5:$A$304,0)),"Référence inconnue"))</f>
        <v/>
      </c>
      <c r="I1451" s="40" t="str">
        <f aca="false">IF(C1451="","",IFERROR(INDEX(Listes!$B$3:$B$20,MATCH(C1451,Listes!$A$3:$A$20,0)),""))</f>
        <v/>
      </c>
      <c r="J1451" s="40" t="n">
        <f aca="false">IF(OR(H1451="",I1451=""),0,H1451*I1451)</f>
        <v>0</v>
      </c>
      <c r="M1451" s="41" t="str">
        <f aca="false">IF(D1451="","",IF(E1451="Référence inconnue","Référence inconnue",IF(I1451="","Type inconnu",IF(AND(IFERROR(INDEX(Articles!$I$5:$I$304,MATCH(D1451,Articles!$A$5:$A$304,0)),"Aucun")&lt;&gt;"Aucun",G1451=""),"Lot manquant",IF(COUNTIF($N$2:$N$5000,N1451)&gt;1,"Doublon ?","")))))</f>
        <v/>
      </c>
      <c r="N1451" s="6" t="str">
        <f aca="false">IF(D1451="","",B1451&amp;"/"&amp;C1451&amp;"/"&amp;D1451&amp;"/"&amp;G1451&amp;"/"&amp;H1451&amp;"/"&amp;TEXT(A1451,"0"))</f>
        <v/>
      </c>
    </row>
    <row r="1452" customFormat="false" ht="15" hidden="false" customHeight="false" outlineLevel="0" collapsed="false">
      <c r="E1452" s="39" t="str">
        <f aca="false">IF(D1452="","",IFERROR(INDEX(Articles!$B$5:$B$304,MATCH(D1452,Articles!$A$5:$A$304,0)),"Référence inconnue"))</f>
        <v/>
      </c>
      <c r="I1452" s="40" t="str">
        <f aca="false">IF(C1452="","",IFERROR(INDEX(Listes!$B$3:$B$20,MATCH(C1452,Listes!$A$3:$A$20,0)),""))</f>
        <v/>
      </c>
      <c r="J1452" s="40" t="n">
        <f aca="false">IF(OR(H1452="",I1452=""),0,H1452*I1452)</f>
        <v>0</v>
      </c>
      <c r="M1452" s="41" t="str">
        <f aca="false">IF(D1452="","",IF(E1452="Référence inconnue","Référence inconnue",IF(I1452="","Type inconnu",IF(AND(IFERROR(INDEX(Articles!$I$5:$I$304,MATCH(D1452,Articles!$A$5:$A$304,0)),"Aucun")&lt;&gt;"Aucun",G1452=""),"Lot manquant",IF(COUNTIF($N$2:$N$5000,N1452)&gt;1,"Doublon ?","")))))</f>
        <v/>
      </c>
      <c r="N1452" s="6" t="str">
        <f aca="false">IF(D1452="","",B1452&amp;"/"&amp;C1452&amp;"/"&amp;D1452&amp;"/"&amp;G1452&amp;"/"&amp;H1452&amp;"/"&amp;TEXT(A1452,"0"))</f>
        <v/>
      </c>
    </row>
    <row r="1453" customFormat="false" ht="15" hidden="false" customHeight="false" outlineLevel="0" collapsed="false">
      <c r="E1453" s="39" t="str">
        <f aca="false">IF(D1453="","",IFERROR(INDEX(Articles!$B$5:$B$304,MATCH(D1453,Articles!$A$5:$A$304,0)),"Référence inconnue"))</f>
        <v/>
      </c>
      <c r="I1453" s="40" t="str">
        <f aca="false">IF(C1453="","",IFERROR(INDEX(Listes!$B$3:$B$20,MATCH(C1453,Listes!$A$3:$A$20,0)),""))</f>
        <v/>
      </c>
      <c r="J1453" s="40" t="n">
        <f aca="false">IF(OR(H1453="",I1453=""),0,H1453*I1453)</f>
        <v>0</v>
      </c>
      <c r="M1453" s="41" t="str">
        <f aca="false">IF(D1453="","",IF(E1453="Référence inconnue","Référence inconnue",IF(I1453="","Type inconnu",IF(AND(IFERROR(INDEX(Articles!$I$5:$I$304,MATCH(D1453,Articles!$A$5:$A$304,0)),"Aucun")&lt;&gt;"Aucun",G1453=""),"Lot manquant",IF(COUNTIF($N$2:$N$5000,N1453)&gt;1,"Doublon ?","")))))</f>
        <v/>
      </c>
      <c r="N1453" s="6" t="str">
        <f aca="false">IF(D1453="","",B1453&amp;"/"&amp;C1453&amp;"/"&amp;D1453&amp;"/"&amp;G1453&amp;"/"&amp;H1453&amp;"/"&amp;TEXT(A1453,"0"))</f>
        <v/>
      </c>
    </row>
    <row r="1454" customFormat="false" ht="15" hidden="false" customHeight="false" outlineLevel="0" collapsed="false">
      <c r="E1454" s="39" t="str">
        <f aca="false">IF(D1454="","",IFERROR(INDEX(Articles!$B$5:$B$304,MATCH(D1454,Articles!$A$5:$A$304,0)),"Référence inconnue"))</f>
        <v/>
      </c>
      <c r="I1454" s="40" t="str">
        <f aca="false">IF(C1454="","",IFERROR(INDEX(Listes!$B$3:$B$20,MATCH(C1454,Listes!$A$3:$A$20,0)),""))</f>
        <v/>
      </c>
      <c r="J1454" s="40" t="n">
        <f aca="false">IF(OR(H1454="",I1454=""),0,H1454*I1454)</f>
        <v>0</v>
      </c>
      <c r="M1454" s="41" t="str">
        <f aca="false">IF(D1454="","",IF(E1454="Référence inconnue","Référence inconnue",IF(I1454="","Type inconnu",IF(AND(IFERROR(INDEX(Articles!$I$5:$I$304,MATCH(D1454,Articles!$A$5:$A$304,0)),"Aucun")&lt;&gt;"Aucun",G1454=""),"Lot manquant",IF(COUNTIF($N$2:$N$5000,N1454)&gt;1,"Doublon ?","")))))</f>
        <v/>
      </c>
      <c r="N1454" s="6" t="str">
        <f aca="false">IF(D1454="","",B1454&amp;"/"&amp;C1454&amp;"/"&amp;D1454&amp;"/"&amp;G1454&amp;"/"&amp;H1454&amp;"/"&amp;TEXT(A1454,"0"))</f>
        <v/>
      </c>
    </row>
    <row r="1455" customFormat="false" ht="15" hidden="false" customHeight="false" outlineLevel="0" collapsed="false">
      <c r="E1455" s="39" t="str">
        <f aca="false">IF(D1455="","",IFERROR(INDEX(Articles!$B$5:$B$304,MATCH(D1455,Articles!$A$5:$A$304,0)),"Référence inconnue"))</f>
        <v/>
      </c>
      <c r="I1455" s="40" t="str">
        <f aca="false">IF(C1455="","",IFERROR(INDEX(Listes!$B$3:$B$20,MATCH(C1455,Listes!$A$3:$A$20,0)),""))</f>
        <v/>
      </c>
      <c r="J1455" s="40" t="n">
        <f aca="false">IF(OR(H1455="",I1455=""),0,H1455*I1455)</f>
        <v>0</v>
      </c>
      <c r="M1455" s="41" t="str">
        <f aca="false">IF(D1455="","",IF(E1455="Référence inconnue","Référence inconnue",IF(I1455="","Type inconnu",IF(AND(IFERROR(INDEX(Articles!$I$5:$I$304,MATCH(D1455,Articles!$A$5:$A$304,0)),"Aucun")&lt;&gt;"Aucun",G1455=""),"Lot manquant",IF(COUNTIF($N$2:$N$5000,N1455)&gt;1,"Doublon ?","")))))</f>
        <v/>
      </c>
      <c r="N1455" s="6" t="str">
        <f aca="false">IF(D1455="","",B1455&amp;"/"&amp;C1455&amp;"/"&amp;D1455&amp;"/"&amp;G1455&amp;"/"&amp;H1455&amp;"/"&amp;TEXT(A1455,"0"))</f>
        <v/>
      </c>
    </row>
    <row r="1456" customFormat="false" ht="15" hidden="false" customHeight="false" outlineLevel="0" collapsed="false">
      <c r="E1456" s="39" t="str">
        <f aca="false">IF(D1456="","",IFERROR(INDEX(Articles!$B$5:$B$304,MATCH(D1456,Articles!$A$5:$A$304,0)),"Référence inconnue"))</f>
        <v/>
      </c>
      <c r="I1456" s="40" t="str">
        <f aca="false">IF(C1456="","",IFERROR(INDEX(Listes!$B$3:$B$20,MATCH(C1456,Listes!$A$3:$A$20,0)),""))</f>
        <v/>
      </c>
      <c r="J1456" s="40" t="n">
        <f aca="false">IF(OR(H1456="",I1456=""),0,H1456*I1456)</f>
        <v>0</v>
      </c>
      <c r="M1456" s="41" t="str">
        <f aca="false">IF(D1456="","",IF(E1456="Référence inconnue","Référence inconnue",IF(I1456="","Type inconnu",IF(AND(IFERROR(INDEX(Articles!$I$5:$I$304,MATCH(D1456,Articles!$A$5:$A$304,0)),"Aucun")&lt;&gt;"Aucun",G1456=""),"Lot manquant",IF(COUNTIF($N$2:$N$5000,N1456)&gt;1,"Doublon ?","")))))</f>
        <v/>
      </c>
      <c r="N1456" s="6" t="str">
        <f aca="false">IF(D1456="","",B1456&amp;"/"&amp;C1456&amp;"/"&amp;D1456&amp;"/"&amp;G1456&amp;"/"&amp;H1456&amp;"/"&amp;TEXT(A1456,"0"))</f>
        <v/>
      </c>
    </row>
    <row r="1457" customFormat="false" ht="15" hidden="false" customHeight="false" outlineLevel="0" collapsed="false">
      <c r="E1457" s="39" t="str">
        <f aca="false">IF(D1457="","",IFERROR(INDEX(Articles!$B$5:$B$304,MATCH(D1457,Articles!$A$5:$A$304,0)),"Référence inconnue"))</f>
        <v/>
      </c>
      <c r="I1457" s="40" t="str">
        <f aca="false">IF(C1457="","",IFERROR(INDEX(Listes!$B$3:$B$20,MATCH(C1457,Listes!$A$3:$A$20,0)),""))</f>
        <v/>
      </c>
      <c r="J1457" s="40" t="n">
        <f aca="false">IF(OR(H1457="",I1457=""),0,H1457*I1457)</f>
        <v>0</v>
      </c>
      <c r="M1457" s="41" t="str">
        <f aca="false">IF(D1457="","",IF(E1457="Référence inconnue","Référence inconnue",IF(I1457="","Type inconnu",IF(AND(IFERROR(INDEX(Articles!$I$5:$I$304,MATCH(D1457,Articles!$A$5:$A$304,0)),"Aucun")&lt;&gt;"Aucun",G1457=""),"Lot manquant",IF(COUNTIF($N$2:$N$5000,N1457)&gt;1,"Doublon ?","")))))</f>
        <v/>
      </c>
      <c r="N1457" s="6" t="str">
        <f aca="false">IF(D1457="","",B1457&amp;"/"&amp;C1457&amp;"/"&amp;D1457&amp;"/"&amp;G1457&amp;"/"&amp;H1457&amp;"/"&amp;TEXT(A1457,"0"))</f>
        <v/>
      </c>
    </row>
    <row r="1458" customFormat="false" ht="15" hidden="false" customHeight="false" outlineLevel="0" collapsed="false">
      <c r="E1458" s="39" t="str">
        <f aca="false">IF(D1458="","",IFERROR(INDEX(Articles!$B$5:$B$304,MATCH(D1458,Articles!$A$5:$A$304,0)),"Référence inconnue"))</f>
        <v/>
      </c>
      <c r="I1458" s="40" t="str">
        <f aca="false">IF(C1458="","",IFERROR(INDEX(Listes!$B$3:$B$20,MATCH(C1458,Listes!$A$3:$A$20,0)),""))</f>
        <v/>
      </c>
      <c r="J1458" s="40" t="n">
        <f aca="false">IF(OR(H1458="",I1458=""),0,H1458*I1458)</f>
        <v>0</v>
      </c>
      <c r="M1458" s="41" t="str">
        <f aca="false">IF(D1458="","",IF(E1458="Référence inconnue","Référence inconnue",IF(I1458="","Type inconnu",IF(AND(IFERROR(INDEX(Articles!$I$5:$I$304,MATCH(D1458,Articles!$A$5:$A$304,0)),"Aucun")&lt;&gt;"Aucun",G1458=""),"Lot manquant",IF(COUNTIF($N$2:$N$5000,N1458)&gt;1,"Doublon ?","")))))</f>
        <v/>
      </c>
      <c r="N1458" s="6" t="str">
        <f aca="false">IF(D1458="","",B1458&amp;"/"&amp;C1458&amp;"/"&amp;D1458&amp;"/"&amp;G1458&amp;"/"&amp;H1458&amp;"/"&amp;TEXT(A1458,"0"))</f>
        <v/>
      </c>
    </row>
    <row r="1459" customFormat="false" ht="15" hidden="false" customHeight="false" outlineLevel="0" collapsed="false">
      <c r="E1459" s="39" t="str">
        <f aca="false">IF(D1459="","",IFERROR(INDEX(Articles!$B$5:$B$304,MATCH(D1459,Articles!$A$5:$A$304,0)),"Référence inconnue"))</f>
        <v/>
      </c>
      <c r="I1459" s="40" t="str">
        <f aca="false">IF(C1459="","",IFERROR(INDEX(Listes!$B$3:$B$20,MATCH(C1459,Listes!$A$3:$A$20,0)),""))</f>
        <v/>
      </c>
      <c r="J1459" s="40" t="n">
        <f aca="false">IF(OR(H1459="",I1459=""),0,H1459*I1459)</f>
        <v>0</v>
      </c>
      <c r="M1459" s="41" t="str">
        <f aca="false">IF(D1459="","",IF(E1459="Référence inconnue","Référence inconnue",IF(I1459="","Type inconnu",IF(AND(IFERROR(INDEX(Articles!$I$5:$I$304,MATCH(D1459,Articles!$A$5:$A$304,0)),"Aucun")&lt;&gt;"Aucun",G1459=""),"Lot manquant",IF(COUNTIF($N$2:$N$5000,N1459)&gt;1,"Doublon ?","")))))</f>
        <v/>
      </c>
      <c r="N1459" s="6" t="str">
        <f aca="false">IF(D1459="","",B1459&amp;"/"&amp;C1459&amp;"/"&amp;D1459&amp;"/"&amp;G1459&amp;"/"&amp;H1459&amp;"/"&amp;TEXT(A1459,"0"))</f>
        <v/>
      </c>
    </row>
    <row r="1460" customFormat="false" ht="15" hidden="false" customHeight="false" outlineLevel="0" collapsed="false">
      <c r="E1460" s="39" t="str">
        <f aca="false">IF(D1460="","",IFERROR(INDEX(Articles!$B$5:$B$304,MATCH(D1460,Articles!$A$5:$A$304,0)),"Référence inconnue"))</f>
        <v/>
      </c>
      <c r="I1460" s="40" t="str">
        <f aca="false">IF(C1460="","",IFERROR(INDEX(Listes!$B$3:$B$20,MATCH(C1460,Listes!$A$3:$A$20,0)),""))</f>
        <v/>
      </c>
      <c r="J1460" s="40" t="n">
        <f aca="false">IF(OR(H1460="",I1460=""),0,H1460*I1460)</f>
        <v>0</v>
      </c>
      <c r="M1460" s="41" t="str">
        <f aca="false">IF(D1460="","",IF(E1460="Référence inconnue","Référence inconnue",IF(I1460="","Type inconnu",IF(AND(IFERROR(INDEX(Articles!$I$5:$I$304,MATCH(D1460,Articles!$A$5:$A$304,0)),"Aucun")&lt;&gt;"Aucun",G1460=""),"Lot manquant",IF(COUNTIF($N$2:$N$5000,N1460)&gt;1,"Doublon ?","")))))</f>
        <v/>
      </c>
      <c r="N1460" s="6" t="str">
        <f aca="false">IF(D1460="","",B1460&amp;"/"&amp;C1460&amp;"/"&amp;D1460&amp;"/"&amp;G1460&amp;"/"&amp;H1460&amp;"/"&amp;TEXT(A1460,"0"))</f>
        <v/>
      </c>
    </row>
    <row r="1461" customFormat="false" ht="15" hidden="false" customHeight="false" outlineLevel="0" collapsed="false">
      <c r="E1461" s="39" t="str">
        <f aca="false">IF(D1461="","",IFERROR(INDEX(Articles!$B$5:$B$304,MATCH(D1461,Articles!$A$5:$A$304,0)),"Référence inconnue"))</f>
        <v/>
      </c>
      <c r="I1461" s="40" t="str">
        <f aca="false">IF(C1461="","",IFERROR(INDEX(Listes!$B$3:$B$20,MATCH(C1461,Listes!$A$3:$A$20,0)),""))</f>
        <v/>
      </c>
      <c r="J1461" s="40" t="n">
        <f aca="false">IF(OR(H1461="",I1461=""),0,H1461*I1461)</f>
        <v>0</v>
      </c>
      <c r="M1461" s="41" t="str">
        <f aca="false">IF(D1461="","",IF(E1461="Référence inconnue","Référence inconnue",IF(I1461="","Type inconnu",IF(AND(IFERROR(INDEX(Articles!$I$5:$I$304,MATCH(D1461,Articles!$A$5:$A$304,0)),"Aucun")&lt;&gt;"Aucun",G1461=""),"Lot manquant",IF(COUNTIF($N$2:$N$5000,N1461)&gt;1,"Doublon ?","")))))</f>
        <v/>
      </c>
      <c r="N1461" s="6" t="str">
        <f aca="false">IF(D1461="","",B1461&amp;"/"&amp;C1461&amp;"/"&amp;D1461&amp;"/"&amp;G1461&amp;"/"&amp;H1461&amp;"/"&amp;TEXT(A1461,"0"))</f>
        <v/>
      </c>
    </row>
    <row r="1462" customFormat="false" ht="15" hidden="false" customHeight="false" outlineLevel="0" collapsed="false">
      <c r="E1462" s="39" t="str">
        <f aca="false">IF(D1462="","",IFERROR(INDEX(Articles!$B$5:$B$304,MATCH(D1462,Articles!$A$5:$A$304,0)),"Référence inconnue"))</f>
        <v/>
      </c>
      <c r="I1462" s="40" t="str">
        <f aca="false">IF(C1462="","",IFERROR(INDEX(Listes!$B$3:$B$20,MATCH(C1462,Listes!$A$3:$A$20,0)),""))</f>
        <v/>
      </c>
      <c r="J1462" s="40" t="n">
        <f aca="false">IF(OR(H1462="",I1462=""),0,H1462*I1462)</f>
        <v>0</v>
      </c>
      <c r="M1462" s="41" t="str">
        <f aca="false">IF(D1462="","",IF(E1462="Référence inconnue","Référence inconnue",IF(I1462="","Type inconnu",IF(AND(IFERROR(INDEX(Articles!$I$5:$I$304,MATCH(D1462,Articles!$A$5:$A$304,0)),"Aucun")&lt;&gt;"Aucun",G1462=""),"Lot manquant",IF(COUNTIF($N$2:$N$5000,N1462)&gt;1,"Doublon ?","")))))</f>
        <v/>
      </c>
      <c r="N1462" s="6" t="str">
        <f aca="false">IF(D1462="","",B1462&amp;"/"&amp;C1462&amp;"/"&amp;D1462&amp;"/"&amp;G1462&amp;"/"&amp;H1462&amp;"/"&amp;TEXT(A1462,"0"))</f>
        <v/>
      </c>
    </row>
    <row r="1463" customFormat="false" ht="15" hidden="false" customHeight="false" outlineLevel="0" collapsed="false">
      <c r="E1463" s="39" t="str">
        <f aca="false">IF(D1463="","",IFERROR(INDEX(Articles!$B$5:$B$304,MATCH(D1463,Articles!$A$5:$A$304,0)),"Référence inconnue"))</f>
        <v/>
      </c>
      <c r="I1463" s="40" t="str">
        <f aca="false">IF(C1463="","",IFERROR(INDEX(Listes!$B$3:$B$20,MATCH(C1463,Listes!$A$3:$A$20,0)),""))</f>
        <v/>
      </c>
      <c r="J1463" s="40" t="n">
        <f aca="false">IF(OR(H1463="",I1463=""),0,H1463*I1463)</f>
        <v>0</v>
      </c>
      <c r="M1463" s="41" t="str">
        <f aca="false">IF(D1463="","",IF(E1463="Référence inconnue","Référence inconnue",IF(I1463="","Type inconnu",IF(AND(IFERROR(INDEX(Articles!$I$5:$I$304,MATCH(D1463,Articles!$A$5:$A$304,0)),"Aucun")&lt;&gt;"Aucun",G1463=""),"Lot manquant",IF(COUNTIF($N$2:$N$5000,N1463)&gt;1,"Doublon ?","")))))</f>
        <v/>
      </c>
      <c r="N1463" s="6" t="str">
        <f aca="false">IF(D1463="","",B1463&amp;"/"&amp;C1463&amp;"/"&amp;D1463&amp;"/"&amp;G1463&amp;"/"&amp;H1463&amp;"/"&amp;TEXT(A1463,"0"))</f>
        <v/>
      </c>
    </row>
    <row r="1464" customFormat="false" ht="15" hidden="false" customHeight="false" outlineLevel="0" collapsed="false">
      <c r="E1464" s="39" t="str">
        <f aca="false">IF(D1464="","",IFERROR(INDEX(Articles!$B$5:$B$304,MATCH(D1464,Articles!$A$5:$A$304,0)),"Référence inconnue"))</f>
        <v/>
      </c>
      <c r="I1464" s="40" t="str">
        <f aca="false">IF(C1464="","",IFERROR(INDEX(Listes!$B$3:$B$20,MATCH(C1464,Listes!$A$3:$A$20,0)),""))</f>
        <v/>
      </c>
      <c r="J1464" s="40" t="n">
        <f aca="false">IF(OR(H1464="",I1464=""),0,H1464*I1464)</f>
        <v>0</v>
      </c>
      <c r="M1464" s="41" t="str">
        <f aca="false">IF(D1464="","",IF(E1464="Référence inconnue","Référence inconnue",IF(I1464="","Type inconnu",IF(AND(IFERROR(INDEX(Articles!$I$5:$I$304,MATCH(D1464,Articles!$A$5:$A$304,0)),"Aucun")&lt;&gt;"Aucun",G1464=""),"Lot manquant",IF(COUNTIF($N$2:$N$5000,N1464)&gt;1,"Doublon ?","")))))</f>
        <v/>
      </c>
      <c r="N1464" s="6" t="str">
        <f aca="false">IF(D1464="","",B1464&amp;"/"&amp;C1464&amp;"/"&amp;D1464&amp;"/"&amp;G1464&amp;"/"&amp;H1464&amp;"/"&amp;TEXT(A1464,"0"))</f>
        <v/>
      </c>
    </row>
    <row r="1465" customFormat="false" ht="15" hidden="false" customHeight="false" outlineLevel="0" collapsed="false">
      <c r="E1465" s="39" t="str">
        <f aca="false">IF(D1465="","",IFERROR(INDEX(Articles!$B$5:$B$304,MATCH(D1465,Articles!$A$5:$A$304,0)),"Référence inconnue"))</f>
        <v/>
      </c>
      <c r="I1465" s="40" t="str">
        <f aca="false">IF(C1465="","",IFERROR(INDEX(Listes!$B$3:$B$20,MATCH(C1465,Listes!$A$3:$A$20,0)),""))</f>
        <v/>
      </c>
      <c r="J1465" s="40" t="n">
        <f aca="false">IF(OR(H1465="",I1465=""),0,H1465*I1465)</f>
        <v>0</v>
      </c>
      <c r="M1465" s="41" t="str">
        <f aca="false">IF(D1465="","",IF(E1465="Référence inconnue","Référence inconnue",IF(I1465="","Type inconnu",IF(AND(IFERROR(INDEX(Articles!$I$5:$I$304,MATCH(D1465,Articles!$A$5:$A$304,0)),"Aucun")&lt;&gt;"Aucun",G1465=""),"Lot manquant",IF(COUNTIF($N$2:$N$5000,N1465)&gt;1,"Doublon ?","")))))</f>
        <v/>
      </c>
      <c r="N1465" s="6" t="str">
        <f aca="false">IF(D1465="","",B1465&amp;"/"&amp;C1465&amp;"/"&amp;D1465&amp;"/"&amp;G1465&amp;"/"&amp;H1465&amp;"/"&amp;TEXT(A1465,"0"))</f>
        <v/>
      </c>
    </row>
    <row r="1466" customFormat="false" ht="15" hidden="false" customHeight="false" outlineLevel="0" collapsed="false">
      <c r="E1466" s="39" t="str">
        <f aca="false">IF(D1466="","",IFERROR(INDEX(Articles!$B$5:$B$304,MATCH(D1466,Articles!$A$5:$A$304,0)),"Référence inconnue"))</f>
        <v/>
      </c>
      <c r="I1466" s="40" t="str">
        <f aca="false">IF(C1466="","",IFERROR(INDEX(Listes!$B$3:$B$20,MATCH(C1466,Listes!$A$3:$A$20,0)),""))</f>
        <v/>
      </c>
      <c r="J1466" s="40" t="n">
        <f aca="false">IF(OR(H1466="",I1466=""),0,H1466*I1466)</f>
        <v>0</v>
      </c>
      <c r="M1466" s="41" t="str">
        <f aca="false">IF(D1466="","",IF(E1466="Référence inconnue","Référence inconnue",IF(I1466="","Type inconnu",IF(AND(IFERROR(INDEX(Articles!$I$5:$I$304,MATCH(D1466,Articles!$A$5:$A$304,0)),"Aucun")&lt;&gt;"Aucun",G1466=""),"Lot manquant",IF(COUNTIF($N$2:$N$5000,N1466)&gt;1,"Doublon ?","")))))</f>
        <v/>
      </c>
      <c r="N1466" s="6" t="str">
        <f aca="false">IF(D1466="","",B1466&amp;"/"&amp;C1466&amp;"/"&amp;D1466&amp;"/"&amp;G1466&amp;"/"&amp;H1466&amp;"/"&amp;TEXT(A1466,"0"))</f>
        <v/>
      </c>
    </row>
    <row r="1467" customFormat="false" ht="15" hidden="false" customHeight="false" outlineLevel="0" collapsed="false">
      <c r="E1467" s="39" t="str">
        <f aca="false">IF(D1467="","",IFERROR(INDEX(Articles!$B$5:$B$304,MATCH(D1467,Articles!$A$5:$A$304,0)),"Référence inconnue"))</f>
        <v/>
      </c>
      <c r="I1467" s="40" t="str">
        <f aca="false">IF(C1467="","",IFERROR(INDEX(Listes!$B$3:$B$20,MATCH(C1467,Listes!$A$3:$A$20,0)),""))</f>
        <v/>
      </c>
      <c r="J1467" s="40" t="n">
        <f aca="false">IF(OR(H1467="",I1467=""),0,H1467*I1467)</f>
        <v>0</v>
      </c>
      <c r="M1467" s="41" t="str">
        <f aca="false">IF(D1467="","",IF(E1467="Référence inconnue","Référence inconnue",IF(I1467="","Type inconnu",IF(AND(IFERROR(INDEX(Articles!$I$5:$I$304,MATCH(D1467,Articles!$A$5:$A$304,0)),"Aucun")&lt;&gt;"Aucun",G1467=""),"Lot manquant",IF(COUNTIF($N$2:$N$5000,N1467)&gt;1,"Doublon ?","")))))</f>
        <v/>
      </c>
      <c r="N1467" s="6" t="str">
        <f aca="false">IF(D1467="","",B1467&amp;"/"&amp;C1467&amp;"/"&amp;D1467&amp;"/"&amp;G1467&amp;"/"&amp;H1467&amp;"/"&amp;TEXT(A1467,"0"))</f>
        <v/>
      </c>
    </row>
    <row r="1468" customFormat="false" ht="15" hidden="false" customHeight="false" outlineLevel="0" collapsed="false">
      <c r="E1468" s="39" t="str">
        <f aca="false">IF(D1468="","",IFERROR(INDEX(Articles!$B$5:$B$304,MATCH(D1468,Articles!$A$5:$A$304,0)),"Référence inconnue"))</f>
        <v/>
      </c>
      <c r="I1468" s="40" t="str">
        <f aca="false">IF(C1468="","",IFERROR(INDEX(Listes!$B$3:$B$20,MATCH(C1468,Listes!$A$3:$A$20,0)),""))</f>
        <v/>
      </c>
      <c r="J1468" s="40" t="n">
        <f aca="false">IF(OR(H1468="",I1468=""),0,H1468*I1468)</f>
        <v>0</v>
      </c>
      <c r="M1468" s="41" t="str">
        <f aca="false">IF(D1468="","",IF(E1468="Référence inconnue","Référence inconnue",IF(I1468="","Type inconnu",IF(AND(IFERROR(INDEX(Articles!$I$5:$I$304,MATCH(D1468,Articles!$A$5:$A$304,0)),"Aucun")&lt;&gt;"Aucun",G1468=""),"Lot manquant",IF(COUNTIF($N$2:$N$5000,N1468)&gt;1,"Doublon ?","")))))</f>
        <v/>
      </c>
      <c r="N1468" s="6" t="str">
        <f aca="false">IF(D1468="","",B1468&amp;"/"&amp;C1468&amp;"/"&amp;D1468&amp;"/"&amp;G1468&amp;"/"&amp;H1468&amp;"/"&amp;TEXT(A1468,"0"))</f>
        <v/>
      </c>
    </row>
    <row r="1469" customFormat="false" ht="15" hidden="false" customHeight="false" outlineLevel="0" collapsed="false">
      <c r="E1469" s="39" t="str">
        <f aca="false">IF(D1469="","",IFERROR(INDEX(Articles!$B$5:$B$304,MATCH(D1469,Articles!$A$5:$A$304,0)),"Référence inconnue"))</f>
        <v/>
      </c>
      <c r="I1469" s="40" t="str">
        <f aca="false">IF(C1469="","",IFERROR(INDEX(Listes!$B$3:$B$20,MATCH(C1469,Listes!$A$3:$A$20,0)),""))</f>
        <v/>
      </c>
      <c r="J1469" s="40" t="n">
        <f aca="false">IF(OR(H1469="",I1469=""),0,H1469*I1469)</f>
        <v>0</v>
      </c>
      <c r="M1469" s="41" t="str">
        <f aca="false">IF(D1469="","",IF(E1469="Référence inconnue","Référence inconnue",IF(I1469="","Type inconnu",IF(AND(IFERROR(INDEX(Articles!$I$5:$I$304,MATCH(D1469,Articles!$A$5:$A$304,0)),"Aucun")&lt;&gt;"Aucun",G1469=""),"Lot manquant",IF(COUNTIF($N$2:$N$5000,N1469)&gt;1,"Doublon ?","")))))</f>
        <v/>
      </c>
      <c r="N1469" s="6" t="str">
        <f aca="false">IF(D1469="","",B1469&amp;"/"&amp;C1469&amp;"/"&amp;D1469&amp;"/"&amp;G1469&amp;"/"&amp;H1469&amp;"/"&amp;TEXT(A1469,"0"))</f>
        <v/>
      </c>
    </row>
    <row r="1470" customFormat="false" ht="15" hidden="false" customHeight="false" outlineLevel="0" collapsed="false">
      <c r="E1470" s="39" t="str">
        <f aca="false">IF(D1470="","",IFERROR(INDEX(Articles!$B$5:$B$304,MATCH(D1470,Articles!$A$5:$A$304,0)),"Référence inconnue"))</f>
        <v/>
      </c>
      <c r="I1470" s="40" t="str">
        <f aca="false">IF(C1470="","",IFERROR(INDEX(Listes!$B$3:$B$20,MATCH(C1470,Listes!$A$3:$A$20,0)),""))</f>
        <v/>
      </c>
      <c r="J1470" s="40" t="n">
        <f aca="false">IF(OR(H1470="",I1470=""),0,H1470*I1470)</f>
        <v>0</v>
      </c>
      <c r="M1470" s="41" t="str">
        <f aca="false">IF(D1470="","",IF(E1470="Référence inconnue","Référence inconnue",IF(I1470="","Type inconnu",IF(AND(IFERROR(INDEX(Articles!$I$5:$I$304,MATCH(D1470,Articles!$A$5:$A$304,0)),"Aucun")&lt;&gt;"Aucun",G1470=""),"Lot manquant",IF(COUNTIF($N$2:$N$5000,N1470)&gt;1,"Doublon ?","")))))</f>
        <v/>
      </c>
      <c r="N1470" s="6" t="str">
        <f aca="false">IF(D1470="","",B1470&amp;"/"&amp;C1470&amp;"/"&amp;D1470&amp;"/"&amp;G1470&amp;"/"&amp;H1470&amp;"/"&amp;TEXT(A1470,"0"))</f>
        <v/>
      </c>
    </row>
    <row r="1471" customFormat="false" ht="15" hidden="false" customHeight="false" outlineLevel="0" collapsed="false">
      <c r="E1471" s="39" t="str">
        <f aca="false">IF(D1471="","",IFERROR(INDEX(Articles!$B$5:$B$304,MATCH(D1471,Articles!$A$5:$A$304,0)),"Référence inconnue"))</f>
        <v/>
      </c>
      <c r="I1471" s="40" t="str">
        <f aca="false">IF(C1471="","",IFERROR(INDEX(Listes!$B$3:$B$20,MATCH(C1471,Listes!$A$3:$A$20,0)),""))</f>
        <v/>
      </c>
      <c r="J1471" s="40" t="n">
        <f aca="false">IF(OR(H1471="",I1471=""),0,H1471*I1471)</f>
        <v>0</v>
      </c>
      <c r="M1471" s="41" t="str">
        <f aca="false">IF(D1471="","",IF(E1471="Référence inconnue","Référence inconnue",IF(I1471="","Type inconnu",IF(AND(IFERROR(INDEX(Articles!$I$5:$I$304,MATCH(D1471,Articles!$A$5:$A$304,0)),"Aucun")&lt;&gt;"Aucun",G1471=""),"Lot manquant",IF(COUNTIF($N$2:$N$5000,N1471)&gt;1,"Doublon ?","")))))</f>
        <v/>
      </c>
      <c r="N1471" s="6" t="str">
        <f aca="false">IF(D1471="","",B1471&amp;"/"&amp;C1471&amp;"/"&amp;D1471&amp;"/"&amp;G1471&amp;"/"&amp;H1471&amp;"/"&amp;TEXT(A1471,"0"))</f>
        <v/>
      </c>
    </row>
    <row r="1472" customFormat="false" ht="15" hidden="false" customHeight="false" outlineLevel="0" collapsed="false">
      <c r="E1472" s="39" t="str">
        <f aca="false">IF(D1472="","",IFERROR(INDEX(Articles!$B$5:$B$304,MATCH(D1472,Articles!$A$5:$A$304,0)),"Référence inconnue"))</f>
        <v/>
      </c>
      <c r="I1472" s="40" t="str">
        <f aca="false">IF(C1472="","",IFERROR(INDEX(Listes!$B$3:$B$20,MATCH(C1472,Listes!$A$3:$A$20,0)),""))</f>
        <v/>
      </c>
      <c r="J1472" s="40" t="n">
        <f aca="false">IF(OR(H1472="",I1472=""),0,H1472*I1472)</f>
        <v>0</v>
      </c>
      <c r="M1472" s="41" t="str">
        <f aca="false">IF(D1472="","",IF(E1472="Référence inconnue","Référence inconnue",IF(I1472="","Type inconnu",IF(AND(IFERROR(INDEX(Articles!$I$5:$I$304,MATCH(D1472,Articles!$A$5:$A$304,0)),"Aucun")&lt;&gt;"Aucun",G1472=""),"Lot manquant",IF(COUNTIF($N$2:$N$5000,N1472)&gt;1,"Doublon ?","")))))</f>
        <v/>
      </c>
      <c r="N1472" s="6" t="str">
        <f aca="false">IF(D1472="","",B1472&amp;"/"&amp;C1472&amp;"/"&amp;D1472&amp;"/"&amp;G1472&amp;"/"&amp;H1472&amp;"/"&amp;TEXT(A1472,"0"))</f>
        <v/>
      </c>
    </row>
    <row r="1473" customFormat="false" ht="15" hidden="false" customHeight="false" outlineLevel="0" collapsed="false">
      <c r="E1473" s="39" t="str">
        <f aca="false">IF(D1473="","",IFERROR(INDEX(Articles!$B$5:$B$304,MATCH(D1473,Articles!$A$5:$A$304,0)),"Référence inconnue"))</f>
        <v/>
      </c>
      <c r="I1473" s="40" t="str">
        <f aca="false">IF(C1473="","",IFERROR(INDEX(Listes!$B$3:$B$20,MATCH(C1473,Listes!$A$3:$A$20,0)),""))</f>
        <v/>
      </c>
      <c r="J1473" s="40" t="n">
        <f aca="false">IF(OR(H1473="",I1473=""),0,H1473*I1473)</f>
        <v>0</v>
      </c>
      <c r="M1473" s="41" t="str">
        <f aca="false">IF(D1473="","",IF(E1473="Référence inconnue","Référence inconnue",IF(I1473="","Type inconnu",IF(AND(IFERROR(INDEX(Articles!$I$5:$I$304,MATCH(D1473,Articles!$A$5:$A$304,0)),"Aucun")&lt;&gt;"Aucun",G1473=""),"Lot manquant",IF(COUNTIF($N$2:$N$5000,N1473)&gt;1,"Doublon ?","")))))</f>
        <v/>
      </c>
      <c r="N1473" s="6" t="str">
        <f aca="false">IF(D1473="","",B1473&amp;"/"&amp;C1473&amp;"/"&amp;D1473&amp;"/"&amp;G1473&amp;"/"&amp;H1473&amp;"/"&amp;TEXT(A1473,"0"))</f>
        <v/>
      </c>
    </row>
    <row r="1474" customFormat="false" ht="15" hidden="false" customHeight="false" outlineLevel="0" collapsed="false">
      <c r="E1474" s="39" t="str">
        <f aca="false">IF(D1474="","",IFERROR(INDEX(Articles!$B$5:$B$304,MATCH(D1474,Articles!$A$5:$A$304,0)),"Référence inconnue"))</f>
        <v/>
      </c>
      <c r="I1474" s="40" t="str">
        <f aca="false">IF(C1474="","",IFERROR(INDEX(Listes!$B$3:$B$20,MATCH(C1474,Listes!$A$3:$A$20,0)),""))</f>
        <v/>
      </c>
      <c r="J1474" s="40" t="n">
        <f aca="false">IF(OR(H1474="",I1474=""),0,H1474*I1474)</f>
        <v>0</v>
      </c>
      <c r="M1474" s="41" t="str">
        <f aca="false">IF(D1474="","",IF(E1474="Référence inconnue","Référence inconnue",IF(I1474="","Type inconnu",IF(AND(IFERROR(INDEX(Articles!$I$5:$I$304,MATCH(D1474,Articles!$A$5:$A$304,0)),"Aucun")&lt;&gt;"Aucun",G1474=""),"Lot manquant",IF(COUNTIF($N$2:$N$5000,N1474)&gt;1,"Doublon ?","")))))</f>
        <v/>
      </c>
      <c r="N1474" s="6" t="str">
        <f aca="false">IF(D1474="","",B1474&amp;"/"&amp;C1474&amp;"/"&amp;D1474&amp;"/"&amp;G1474&amp;"/"&amp;H1474&amp;"/"&amp;TEXT(A1474,"0"))</f>
        <v/>
      </c>
    </row>
    <row r="1475" customFormat="false" ht="15" hidden="false" customHeight="false" outlineLevel="0" collapsed="false">
      <c r="E1475" s="39" t="str">
        <f aca="false">IF(D1475="","",IFERROR(INDEX(Articles!$B$5:$B$304,MATCH(D1475,Articles!$A$5:$A$304,0)),"Référence inconnue"))</f>
        <v/>
      </c>
      <c r="I1475" s="40" t="str">
        <f aca="false">IF(C1475="","",IFERROR(INDEX(Listes!$B$3:$B$20,MATCH(C1475,Listes!$A$3:$A$20,0)),""))</f>
        <v/>
      </c>
      <c r="J1475" s="40" t="n">
        <f aca="false">IF(OR(H1475="",I1475=""),0,H1475*I1475)</f>
        <v>0</v>
      </c>
      <c r="M1475" s="41" t="str">
        <f aca="false">IF(D1475="","",IF(E1475="Référence inconnue","Référence inconnue",IF(I1475="","Type inconnu",IF(AND(IFERROR(INDEX(Articles!$I$5:$I$304,MATCH(D1475,Articles!$A$5:$A$304,0)),"Aucun")&lt;&gt;"Aucun",G1475=""),"Lot manquant",IF(COUNTIF($N$2:$N$5000,N1475)&gt;1,"Doublon ?","")))))</f>
        <v/>
      </c>
      <c r="N1475" s="6" t="str">
        <f aca="false">IF(D1475="","",B1475&amp;"/"&amp;C1475&amp;"/"&amp;D1475&amp;"/"&amp;G1475&amp;"/"&amp;H1475&amp;"/"&amp;TEXT(A1475,"0"))</f>
        <v/>
      </c>
    </row>
    <row r="1476" customFormat="false" ht="15" hidden="false" customHeight="false" outlineLevel="0" collapsed="false">
      <c r="E1476" s="39" t="str">
        <f aca="false">IF(D1476="","",IFERROR(INDEX(Articles!$B$5:$B$304,MATCH(D1476,Articles!$A$5:$A$304,0)),"Référence inconnue"))</f>
        <v/>
      </c>
      <c r="I1476" s="40" t="str">
        <f aca="false">IF(C1476="","",IFERROR(INDEX(Listes!$B$3:$B$20,MATCH(C1476,Listes!$A$3:$A$20,0)),""))</f>
        <v/>
      </c>
      <c r="J1476" s="40" t="n">
        <f aca="false">IF(OR(H1476="",I1476=""),0,H1476*I1476)</f>
        <v>0</v>
      </c>
      <c r="M1476" s="41" t="str">
        <f aca="false">IF(D1476="","",IF(E1476="Référence inconnue","Référence inconnue",IF(I1476="","Type inconnu",IF(AND(IFERROR(INDEX(Articles!$I$5:$I$304,MATCH(D1476,Articles!$A$5:$A$304,0)),"Aucun")&lt;&gt;"Aucun",G1476=""),"Lot manquant",IF(COUNTIF($N$2:$N$5000,N1476)&gt;1,"Doublon ?","")))))</f>
        <v/>
      </c>
      <c r="N1476" s="6" t="str">
        <f aca="false">IF(D1476="","",B1476&amp;"/"&amp;C1476&amp;"/"&amp;D1476&amp;"/"&amp;G1476&amp;"/"&amp;H1476&amp;"/"&amp;TEXT(A1476,"0"))</f>
        <v/>
      </c>
    </row>
    <row r="1477" customFormat="false" ht="15" hidden="false" customHeight="false" outlineLevel="0" collapsed="false">
      <c r="E1477" s="39" t="str">
        <f aca="false">IF(D1477="","",IFERROR(INDEX(Articles!$B$5:$B$304,MATCH(D1477,Articles!$A$5:$A$304,0)),"Référence inconnue"))</f>
        <v/>
      </c>
      <c r="I1477" s="40" t="str">
        <f aca="false">IF(C1477="","",IFERROR(INDEX(Listes!$B$3:$B$20,MATCH(C1477,Listes!$A$3:$A$20,0)),""))</f>
        <v/>
      </c>
      <c r="J1477" s="40" t="n">
        <f aca="false">IF(OR(H1477="",I1477=""),0,H1477*I1477)</f>
        <v>0</v>
      </c>
      <c r="M1477" s="41" t="str">
        <f aca="false">IF(D1477="","",IF(E1477="Référence inconnue","Référence inconnue",IF(I1477="","Type inconnu",IF(AND(IFERROR(INDEX(Articles!$I$5:$I$304,MATCH(D1477,Articles!$A$5:$A$304,0)),"Aucun")&lt;&gt;"Aucun",G1477=""),"Lot manquant",IF(COUNTIF($N$2:$N$5000,N1477)&gt;1,"Doublon ?","")))))</f>
        <v/>
      </c>
      <c r="N1477" s="6" t="str">
        <f aca="false">IF(D1477="","",B1477&amp;"/"&amp;C1477&amp;"/"&amp;D1477&amp;"/"&amp;G1477&amp;"/"&amp;H1477&amp;"/"&amp;TEXT(A1477,"0"))</f>
        <v/>
      </c>
    </row>
    <row r="1478" customFormat="false" ht="15" hidden="false" customHeight="false" outlineLevel="0" collapsed="false">
      <c r="E1478" s="39" t="str">
        <f aca="false">IF(D1478="","",IFERROR(INDEX(Articles!$B$5:$B$304,MATCH(D1478,Articles!$A$5:$A$304,0)),"Référence inconnue"))</f>
        <v/>
      </c>
      <c r="I1478" s="40" t="str">
        <f aca="false">IF(C1478="","",IFERROR(INDEX(Listes!$B$3:$B$20,MATCH(C1478,Listes!$A$3:$A$20,0)),""))</f>
        <v/>
      </c>
      <c r="J1478" s="40" t="n">
        <f aca="false">IF(OR(H1478="",I1478=""),0,H1478*I1478)</f>
        <v>0</v>
      </c>
      <c r="M1478" s="41" t="str">
        <f aca="false">IF(D1478="","",IF(E1478="Référence inconnue","Référence inconnue",IF(I1478="","Type inconnu",IF(AND(IFERROR(INDEX(Articles!$I$5:$I$304,MATCH(D1478,Articles!$A$5:$A$304,0)),"Aucun")&lt;&gt;"Aucun",G1478=""),"Lot manquant",IF(COUNTIF($N$2:$N$5000,N1478)&gt;1,"Doublon ?","")))))</f>
        <v/>
      </c>
      <c r="N1478" s="6" t="str">
        <f aca="false">IF(D1478="","",B1478&amp;"/"&amp;C1478&amp;"/"&amp;D1478&amp;"/"&amp;G1478&amp;"/"&amp;H1478&amp;"/"&amp;TEXT(A1478,"0"))</f>
        <v/>
      </c>
    </row>
    <row r="1479" customFormat="false" ht="15" hidden="false" customHeight="false" outlineLevel="0" collapsed="false">
      <c r="E1479" s="39" t="str">
        <f aca="false">IF(D1479="","",IFERROR(INDEX(Articles!$B$5:$B$304,MATCH(D1479,Articles!$A$5:$A$304,0)),"Référence inconnue"))</f>
        <v/>
      </c>
      <c r="I1479" s="40" t="str">
        <f aca="false">IF(C1479="","",IFERROR(INDEX(Listes!$B$3:$B$20,MATCH(C1479,Listes!$A$3:$A$20,0)),""))</f>
        <v/>
      </c>
      <c r="J1479" s="40" t="n">
        <f aca="false">IF(OR(H1479="",I1479=""),0,H1479*I1479)</f>
        <v>0</v>
      </c>
      <c r="M1479" s="41" t="str">
        <f aca="false">IF(D1479="","",IF(E1479="Référence inconnue","Référence inconnue",IF(I1479="","Type inconnu",IF(AND(IFERROR(INDEX(Articles!$I$5:$I$304,MATCH(D1479,Articles!$A$5:$A$304,0)),"Aucun")&lt;&gt;"Aucun",G1479=""),"Lot manquant",IF(COUNTIF($N$2:$N$5000,N1479)&gt;1,"Doublon ?","")))))</f>
        <v/>
      </c>
      <c r="N1479" s="6" t="str">
        <f aca="false">IF(D1479="","",B1479&amp;"/"&amp;C1479&amp;"/"&amp;D1479&amp;"/"&amp;G1479&amp;"/"&amp;H1479&amp;"/"&amp;TEXT(A1479,"0"))</f>
        <v/>
      </c>
    </row>
    <row r="1480" customFormat="false" ht="15" hidden="false" customHeight="false" outlineLevel="0" collapsed="false">
      <c r="E1480" s="39" t="str">
        <f aca="false">IF(D1480="","",IFERROR(INDEX(Articles!$B$5:$B$304,MATCH(D1480,Articles!$A$5:$A$304,0)),"Référence inconnue"))</f>
        <v/>
      </c>
      <c r="I1480" s="40" t="str">
        <f aca="false">IF(C1480="","",IFERROR(INDEX(Listes!$B$3:$B$20,MATCH(C1480,Listes!$A$3:$A$20,0)),""))</f>
        <v/>
      </c>
      <c r="J1480" s="40" t="n">
        <f aca="false">IF(OR(H1480="",I1480=""),0,H1480*I1480)</f>
        <v>0</v>
      </c>
      <c r="M1480" s="41" t="str">
        <f aca="false">IF(D1480="","",IF(E1480="Référence inconnue","Référence inconnue",IF(I1480="","Type inconnu",IF(AND(IFERROR(INDEX(Articles!$I$5:$I$304,MATCH(D1480,Articles!$A$5:$A$304,0)),"Aucun")&lt;&gt;"Aucun",G1480=""),"Lot manquant",IF(COUNTIF($N$2:$N$5000,N1480)&gt;1,"Doublon ?","")))))</f>
        <v/>
      </c>
      <c r="N1480" s="6" t="str">
        <f aca="false">IF(D1480="","",B1480&amp;"/"&amp;C1480&amp;"/"&amp;D1480&amp;"/"&amp;G1480&amp;"/"&amp;H1480&amp;"/"&amp;TEXT(A1480,"0"))</f>
        <v/>
      </c>
    </row>
    <row r="1481" customFormat="false" ht="15" hidden="false" customHeight="false" outlineLevel="0" collapsed="false">
      <c r="E1481" s="39" t="str">
        <f aca="false">IF(D1481="","",IFERROR(INDEX(Articles!$B$5:$B$304,MATCH(D1481,Articles!$A$5:$A$304,0)),"Référence inconnue"))</f>
        <v/>
      </c>
      <c r="I1481" s="40" t="str">
        <f aca="false">IF(C1481="","",IFERROR(INDEX(Listes!$B$3:$B$20,MATCH(C1481,Listes!$A$3:$A$20,0)),""))</f>
        <v/>
      </c>
      <c r="J1481" s="40" t="n">
        <f aca="false">IF(OR(H1481="",I1481=""),0,H1481*I1481)</f>
        <v>0</v>
      </c>
      <c r="M1481" s="41" t="str">
        <f aca="false">IF(D1481="","",IF(E1481="Référence inconnue","Référence inconnue",IF(I1481="","Type inconnu",IF(AND(IFERROR(INDEX(Articles!$I$5:$I$304,MATCH(D1481,Articles!$A$5:$A$304,0)),"Aucun")&lt;&gt;"Aucun",G1481=""),"Lot manquant",IF(COUNTIF($N$2:$N$5000,N1481)&gt;1,"Doublon ?","")))))</f>
        <v/>
      </c>
      <c r="N1481" s="6" t="str">
        <f aca="false">IF(D1481="","",B1481&amp;"/"&amp;C1481&amp;"/"&amp;D1481&amp;"/"&amp;G1481&amp;"/"&amp;H1481&amp;"/"&amp;TEXT(A1481,"0"))</f>
        <v/>
      </c>
    </row>
    <row r="1482" customFormat="false" ht="15" hidden="false" customHeight="false" outlineLevel="0" collapsed="false">
      <c r="E1482" s="39" t="str">
        <f aca="false">IF(D1482="","",IFERROR(INDEX(Articles!$B$5:$B$304,MATCH(D1482,Articles!$A$5:$A$304,0)),"Référence inconnue"))</f>
        <v/>
      </c>
      <c r="I1482" s="40" t="str">
        <f aca="false">IF(C1482="","",IFERROR(INDEX(Listes!$B$3:$B$20,MATCH(C1482,Listes!$A$3:$A$20,0)),""))</f>
        <v/>
      </c>
      <c r="J1482" s="40" t="n">
        <f aca="false">IF(OR(H1482="",I1482=""),0,H1482*I1482)</f>
        <v>0</v>
      </c>
      <c r="M1482" s="41" t="str">
        <f aca="false">IF(D1482="","",IF(E1482="Référence inconnue","Référence inconnue",IF(I1482="","Type inconnu",IF(AND(IFERROR(INDEX(Articles!$I$5:$I$304,MATCH(D1482,Articles!$A$5:$A$304,0)),"Aucun")&lt;&gt;"Aucun",G1482=""),"Lot manquant",IF(COUNTIF($N$2:$N$5000,N1482)&gt;1,"Doublon ?","")))))</f>
        <v/>
      </c>
      <c r="N1482" s="6" t="str">
        <f aca="false">IF(D1482="","",B1482&amp;"/"&amp;C1482&amp;"/"&amp;D1482&amp;"/"&amp;G1482&amp;"/"&amp;H1482&amp;"/"&amp;TEXT(A1482,"0"))</f>
        <v/>
      </c>
    </row>
    <row r="1483" customFormat="false" ht="15" hidden="false" customHeight="false" outlineLevel="0" collapsed="false">
      <c r="E1483" s="39" t="str">
        <f aca="false">IF(D1483="","",IFERROR(INDEX(Articles!$B$5:$B$304,MATCH(D1483,Articles!$A$5:$A$304,0)),"Référence inconnue"))</f>
        <v/>
      </c>
      <c r="I1483" s="40" t="str">
        <f aca="false">IF(C1483="","",IFERROR(INDEX(Listes!$B$3:$B$20,MATCH(C1483,Listes!$A$3:$A$20,0)),""))</f>
        <v/>
      </c>
      <c r="J1483" s="40" t="n">
        <f aca="false">IF(OR(H1483="",I1483=""),0,H1483*I1483)</f>
        <v>0</v>
      </c>
      <c r="M1483" s="41" t="str">
        <f aca="false">IF(D1483="","",IF(E1483="Référence inconnue","Référence inconnue",IF(I1483="","Type inconnu",IF(AND(IFERROR(INDEX(Articles!$I$5:$I$304,MATCH(D1483,Articles!$A$5:$A$304,0)),"Aucun")&lt;&gt;"Aucun",G1483=""),"Lot manquant",IF(COUNTIF($N$2:$N$5000,N1483)&gt;1,"Doublon ?","")))))</f>
        <v/>
      </c>
      <c r="N1483" s="6" t="str">
        <f aca="false">IF(D1483="","",B1483&amp;"/"&amp;C1483&amp;"/"&amp;D1483&amp;"/"&amp;G1483&amp;"/"&amp;H1483&amp;"/"&amp;TEXT(A1483,"0"))</f>
        <v/>
      </c>
    </row>
    <row r="1484" customFormat="false" ht="15" hidden="false" customHeight="false" outlineLevel="0" collapsed="false">
      <c r="E1484" s="39" t="str">
        <f aca="false">IF(D1484="","",IFERROR(INDEX(Articles!$B$5:$B$304,MATCH(D1484,Articles!$A$5:$A$304,0)),"Référence inconnue"))</f>
        <v/>
      </c>
      <c r="I1484" s="40" t="str">
        <f aca="false">IF(C1484="","",IFERROR(INDEX(Listes!$B$3:$B$20,MATCH(C1484,Listes!$A$3:$A$20,0)),""))</f>
        <v/>
      </c>
      <c r="J1484" s="40" t="n">
        <f aca="false">IF(OR(H1484="",I1484=""),0,H1484*I1484)</f>
        <v>0</v>
      </c>
      <c r="M1484" s="41" t="str">
        <f aca="false">IF(D1484="","",IF(E1484="Référence inconnue","Référence inconnue",IF(I1484="","Type inconnu",IF(AND(IFERROR(INDEX(Articles!$I$5:$I$304,MATCH(D1484,Articles!$A$5:$A$304,0)),"Aucun")&lt;&gt;"Aucun",G1484=""),"Lot manquant",IF(COUNTIF($N$2:$N$5000,N1484)&gt;1,"Doublon ?","")))))</f>
        <v/>
      </c>
      <c r="N1484" s="6" t="str">
        <f aca="false">IF(D1484="","",B1484&amp;"/"&amp;C1484&amp;"/"&amp;D1484&amp;"/"&amp;G1484&amp;"/"&amp;H1484&amp;"/"&amp;TEXT(A1484,"0"))</f>
        <v/>
      </c>
    </row>
    <row r="1485" customFormat="false" ht="15" hidden="false" customHeight="false" outlineLevel="0" collapsed="false">
      <c r="E1485" s="39" t="str">
        <f aca="false">IF(D1485="","",IFERROR(INDEX(Articles!$B$5:$B$304,MATCH(D1485,Articles!$A$5:$A$304,0)),"Référence inconnue"))</f>
        <v/>
      </c>
      <c r="I1485" s="40" t="str">
        <f aca="false">IF(C1485="","",IFERROR(INDEX(Listes!$B$3:$B$20,MATCH(C1485,Listes!$A$3:$A$20,0)),""))</f>
        <v/>
      </c>
      <c r="J1485" s="40" t="n">
        <f aca="false">IF(OR(H1485="",I1485=""),0,H1485*I1485)</f>
        <v>0</v>
      </c>
      <c r="M1485" s="41" t="str">
        <f aca="false">IF(D1485="","",IF(E1485="Référence inconnue","Référence inconnue",IF(I1485="","Type inconnu",IF(AND(IFERROR(INDEX(Articles!$I$5:$I$304,MATCH(D1485,Articles!$A$5:$A$304,0)),"Aucun")&lt;&gt;"Aucun",G1485=""),"Lot manquant",IF(COUNTIF($N$2:$N$5000,N1485)&gt;1,"Doublon ?","")))))</f>
        <v/>
      </c>
      <c r="N1485" s="6" t="str">
        <f aca="false">IF(D1485="","",B1485&amp;"/"&amp;C1485&amp;"/"&amp;D1485&amp;"/"&amp;G1485&amp;"/"&amp;H1485&amp;"/"&amp;TEXT(A1485,"0"))</f>
        <v/>
      </c>
    </row>
    <row r="1486" customFormat="false" ht="15" hidden="false" customHeight="false" outlineLevel="0" collapsed="false">
      <c r="E1486" s="39" t="str">
        <f aca="false">IF(D1486="","",IFERROR(INDEX(Articles!$B$5:$B$304,MATCH(D1486,Articles!$A$5:$A$304,0)),"Référence inconnue"))</f>
        <v/>
      </c>
      <c r="I1486" s="40" t="str">
        <f aca="false">IF(C1486="","",IFERROR(INDEX(Listes!$B$3:$B$20,MATCH(C1486,Listes!$A$3:$A$20,0)),""))</f>
        <v/>
      </c>
      <c r="J1486" s="40" t="n">
        <f aca="false">IF(OR(H1486="",I1486=""),0,H1486*I1486)</f>
        <v>0</v>
      </c>
      <c r="M1486" s="41" t="str">
        <f aca="false">IF(D1486="","",IF(E1486="Référence inconnue","Référence inconnue",IF(I1486="","Type inconnu",IF(AND(IFERROR(INDEX(Articles!$I$5:$I$304,MATCH(D1486,Articles!$A$5:$A$304,0)),"Aucun")&lt;&gt;"Aucun",G1486=""),"Lot manquant",IF(COUNTIF($N$2:$N$5000,N1486)&gt;1,"Doublon ?","")))))</f>
        <v/>
      </c>
      <c r="N1486" s="6" t="str">
        <f aca="false">IF(D1486="","",B1486&amp;"/"&amp;C1486&amp;"/"&amp;D1486&amp;"/"&amp;G1486&amp;"/"&amp;H1486&amp;"/"&amp;TEXT(A1486,"0"))</f>
        <v/>
      </c>
    </row>
    <row r="1487" customFormat="false" ht="15" hidden="false" customHeight="false" outlineLevel="0" collapsed="false">
      <c r="E1487" s="39" t="str">
        <f aca="false">IF(D1487="","",IFERROR(INDEX(Articles!$B$5:$B$304,MATCH(D1487,Articles!$A$5:$A$304,0)),"Référence inconnue"))</f>
        <v/>
      </c>
      <c r="I1487" s="40" t="str">
        <f aca="false">IF(C1487="","",IFERROR(INDEX(Listes!$B$3:$B$20,MATCH(C1487,Listes!$A$3:$A$20,0)),""))</f>
        <v/>
      </c>
      <c r="J1487" s="40" t="n">
        <f aca="false">IF(OR(H1487="",I1487=""),0,H1487*I1487)</f>
        <v>0</v>
      </c>
      <c r="M1487" s="41" t="str">
        <f aca="false">IF(D1487="","",IF(E1487="Référence inconnue","Référence inconnue",IF(I1487="","Type inconnu",IF(AND(IFERROR(INDEX(Articles!$I$5:$I$304,MATCH(D1487,Articles!$A$5:$A$304,0)),"Aucun")&lt;&gt;"Aucun",G1487=""),"Lot manquant",IF(COUNTIF($N$2:$N$5000,N1487)&gt;1,"Doublon ?","")))))</f>
        <v/>
      </c>
      <c r="N1487" s="6" t="str">
        <f aca="false">IF(D1487="","",B1487&amp;"/"&amp;C1487&amp;"/"&amp;D1487&amp;"/"&amp;G1487&amp;"/"&amp;H1487&amp;"/"&amp;TEXT(A1487,"0"))</f>
        <v/>
      </c>
    </row>
    <row r="1488" customFormat="false" ht="15" hidden="false" customHeight="false" outlineLevel="0" collapsed="false">
      <c r="E1488" s="39" t="str">
        <f aca="false">IF(D1488="","",IFERROR(INDEX(Articles!$B$5:$B$304,MATCH(D1488,Articles!$A$5:$A$304,0)),"Référence inconnue"))</f>
        <v/>
      </c>
      <c r="I1488" s="40" t="str">
        <f aca="false">IF(C1488="","",IFERROR(INDEX(Listes!$B$3:$B$20,MATCH(C1488,Listes!$A$3:$A$20,0)),""))</f>
        <v/>
      </c>
      <c r="J1488" s="40" t="n">
        <f aca="false">IF(OR(H1488="",I1488=""),0,H1488*I1488)</f>
        <v>0</v>
      </c>
      <c r="M1488" s="41" t="str">
        <f aca="false">IF(D1488="","",IF(E1488="Référence inconnue","Référence inconnue",IF(I1488="","Type inconnu",IF(AND(IFERROR(INDEX(Articles!$I$5:$I$304,MATCH(D1488,Articles!$A$5:$A$304,0)),"Aucun")&lt;&gt;"Aucun",G1488=""),"Lot manquant",IF(COUNTIF($N$2:$N$5000,N1488)&gt;1,"Doublon ?","")))))</f>
        <v/>
      </c>
      <c r="N1488" s="6" t="str">
        <f aca="false">IF(D1488="","",B1488&amp;"/"&amp;C1488&amp;"/"&amp;D1488&amp;"/"&amp;G1488&amp;"/"&amp;H1488&amp;"/"&amp;TEXT(A1488,"0"))</f>
        <v/>
      </c>
    </row>
    <row r="1489" customFormat="false" ht="15" hidden="false" customHeight="false" outlineLevel="0" collapsed="false">
      <c r="E1489" s="39" t="str">
        <f aca="false">IF(D1489="","",IFERROR(INDEX(Articles!$B$5:$B$304,MATCH(D1489,Articles!$A$5:$A$304,0)),"Référence inconnue"))</f>
        <v/>
      </c>
      <c r="I1489" s="40" t="str">
        <f aca="false">IF(C1489="","",IFERROR(INDEX(Listes!$B$3:$B$20,MATCH(C1489,Listes!$A$3:$A$20,0)),""))</f>
        <v/>
      </c>
      <c r="J1489" s="40" t="n">
        <f aca="false">IF(OR(H1489="",I1489=""),0,H1489*I1489)</f>
        <v>0</v>
      </c>
      <c r="M1489" s="41" t="str">
        <f aca="false">IF(D1489="","",IF(E1489="Référence inconnue","Référence inconnue",IF(I1489="","Type inconnu",IF(AND(IFERROR(INDEX(Articles!$I$5:$I$304,MATCH(D1489,Articles!$A$5:$A$304,0)),"Aucun")&lt;&gt;"Aucun",G1489=""),"Lot manquant",IF(COUNTIF($N$2:$N$5000,N1489)&gt;1,"Doublon ?","")))))</f>
        <v/>
      </c>
      <c r="N1489" s="6" t="str">
        <f aca="false">IF(D1489="","",B1489&amp;"/"&amp;C1489&amp;"/"&amp;D1489&amp;"/"&amp;G1489&amp;"/"&amp;H1489&amp;"/"&amp;TEXT(A1489,"0"))</f>
        <v/>
      </c>
    </row>
    <row r="1490" customFormat="false" ht="15" hidden="false" customHeight="false" outlineLevel="0" collapsed="false">
      <c r="E1490" s="39" t="str">
        <f aca="false">IF(D1490="","",IFERROR(INDEX(Articles!$B$5:$B$304,MATCH(D1490,Articles!$A$5:$A$304,0)),"Référence inconnue"))</f>
        <v/>
      </c>
      <c r="I1490" s="40" t="str">
        <f aca="false">IF(C1490="","",IFERROR(INDEX(Listes!$B$3:$B$20,MATCH(C1490,Listes!$A$3:$A$20,0)),""))</f>
        <v/>
      </c>
      <c r="J1490" s="40" t="n">
        <f aca="false">IF(OR(H1490="",I1490=""),0,H1490*I1490)</f>
        <v>0</v>
      </c>
      <c r="M1490" s="41" t="str">
        <f aca="false">IF(D1490="","",IF(E1490="Référence inconnue","Référence inconnue",IF(I1490="","Type inconnu",IF(AND(IFERROR(INDEX(Articles!$I$5:$I$304,MATCH(D1490,Articles!$A$5:$A$304,0)),"Aucun")&lt;&gt;"Aucun",G1490=""),"Lot manquant",IF(COUNTIF($N$2:$N$5000,N1490)&gt;1,"Doublon ?","")))))</f>
        <v/>
      </c>
      <c r="N1490" s="6" t="str">
        <f aca="false">IF(D1490="","",B1490&amp;"/"&amp;C1490&amp;"/"&amp;D1490&amp;"/"&amp;G1490&amp;"/"&amp;H1490&amp;"/"&amp;TEXT(A1490,"0"))</f>
        <v/>
      </c>
    </row>
    <row r="1491" customFormat="false" ht="15" hidden="false" customHeight="false" outlineLevel="0" collapsed="false">
      <c r="E1491" s="39" t="str">
        <f aca="false">IF(D1491="","",IFERROR(INDEX(Articles!$B$5:$B$304,MATCH(D1491,Articles!$A$5:$A$304,0)),"Référence inconnue"))</f>
        <v/>
      </c>
      <c r="I1491" s="40" t="str">
        <f aca="false">IF(C1491="","",IFERROR(INDEX(Listes!$B$3:$B$20,MATCH(C1491,Listes!$A$3:$A$20,0)),""))</f>
        <v/>
      </c>
      <c r="J1491" s="40" t="n">
        <f aca="false">IF(OR(H1491="",I1491=""),0,H1491*I1491)</f>
        <v>0</v>
      </c>
      <c r="M1491" s="41" t="str">
        <f aca="false">IF(D1491="","",IF(E1491="Référence inconnue","Référence inconnue",IF(I1491="","Type inconnu",IF(AND(IFERROR(INDEX(Articles!$I$5:$I$304,MATCH(D1491,Articles!$A$5:$A$304,0)),"Aucun")&lt;&gt;"Aucun",G1491=""),"Lot manquant",IF(COUNTIF($N$2:$N$5000,N1491)&gt;1,"Doublon ?","")))))</f>
        <v/>
      </c>
      <c r="N1491" s="6" t="str">
        <f aca="false">IF(D1491="","",B1491&amp;"/"&amp;C1491&amp;"/"&amp;D1491&amp;"/"&amp;G1491&amp;"/"&amp;H1491&amp;"/"&amp;TEXT(A1491,"0"))</f>
        <v/>
      </c>
    </row>
    <row r="1492" customFormat="false" ht="15" hidden="false" customHeight="false" outlineLevel="0" collapsed="false">
      <c r="E1492" s="39" t="str">
        <f aca="false">IF(D1492="","",IFERROR(INDEX(Articles!$B$5:$B$304,MATCH(D1492,Articles!$A$5:$A$304,0)),"Référence inconnue"))</f>
        <v/>
      </c>
      <c r="I1492" s="40" t="str">
        <f aca="false">IF(C1492="","",IFERROR(INDEX(Listes!$B$3:$B$20,MATCH(C1492,Listes!$A$3:$A$20,0)),""))</f>
        <v/>
      </c>
      <c r="J1492" s="40" t="n">
        <f aca="false">IF(OR(H1492="",I1492=""),0,H1492*I1492)</f>
        <v>0</v>
      </c>
      <c r="M1492" s="41" t="str">
        <f aca="false">IF(D1492="","",IF(E1492="Référence inconnue","Référence inconnue",IF(I1492="","Type inconnu",IF(AND(IFERROR(INDEX(Articles!$I$5:$I$304,MATCH(D1492,Articles!$A$5:$A$304,0)),"Aucun")&lt;&gt;"Aucun",G1492=""),"Lot manquant",IF(COUNTIF($N$2:$N$5000,N1492)&gt;1,"Doublon ?","")))))</f>
        <v/>
      </c>
      <c r="N1492" s="6" t="str">
        <f aca="false">IF(D1492="","",B1492&amp;"/"&amp;C1492&amp;"/"&amp;D1492&amp;"/"&amp;G1492&amp;"/"&amp;H1492&amp;"/"&amp;TEXT(A1492,"0"))</f>
        <v/>
      </c>
    </row>
    <row r="1493" customFormat="false" ht="15" hidden="false" customHeight="false" outlineLevel="0" collapsed="false">
      <c r="E1493" s="39" t="str">
        <f aca="false">IF(D1493="","",IFERROR(INDEX(Articles!$B$5:$B$304,MATCH(D1493,Articles!$A$5:$A$304,0)),"Référence inconnue"))</f>
        <v/>
      </c>
      <c r="I1493" s="40" t="str">
        <f aca="false">IF(C1493="","",IFERROR(INDEX(Listes!$B$3:$B$20,MATCH(C1493,Listes!$A$3:$A$20,0)),""))</f>
        <v/>
      </c>
      <c r="J1493" s="40" t="n">
        <f aca="false">IF(OR(H1493="",I1493=""),0,H1493*I1493)</f>
        <v>0</v>
      </c>
      <c r="M1493" s="41" t="str">
        <f aca="false">IF(D1493="","",IF(E1493="Référence inconnue","Référence inconnue",IF(I1493="","Type inconnu",IF(AND(IFERROR(INDEX(Articles!$I$5:$I$304,MATCH(D1493,Articles!$A$5:$A$304,0)),"Aucun")&lt;&gt;"Aucun",G1493=""),"Lot manquant",IF(COUNTIF($N$2:$N$5000,N1493)&gt;1,"Doublon ?","")))))</f>
        <v/>
      </c>
      <c r="N1493" s="6" t="str">
        <f aca="false">IF(D1493="","",B1493&amp;"/"&amp;C1493&amp;"/"&amp;D1493&amp;"/"&amp;G1493&amp;"/"&amp;H1493&amp;"/"&amp;TEXT(A1493,"0"))</f>
        <v/>
      </c>
    </row>
    <row r="1494" customFormat="false" ht="15" hidden="false" customHeight="false" outlineLevel="0" collapsed="false">
      <c r="E1494" s="39" t="str">
        <f aca="false">IF(D1494="","",IFERROR(INDEX(Articles!$B$5:$B$304,MATCH(D1494,Articles!$A$5:$A$304,0)),"Référence inconnue"))</f>
        <v/>
      </c>
      <c r="I1494" s="40" t="str">
        <f aca="false">IF(C1494="","",IFERROR(INDEX(Listes!$B$3:$B$20,MATCH(C1494,Listes!$A$3:$A$20,0)),""))</f>
        <v/>
      </c>
      <c r="J1494" s="40" t="n">
        <f aca="false">IF(OR(H1494="",I1494=""),0,H1494*I1494)</f>
        <v>0</v>
      </c>
      <c r="M1494" s="41" t="str">
        <f aca="false">IF(D1494="","",IF(E1494="Référence inconnue","Référence inconnue",IF(I1494="","Type inconnu",IF(AND(IFERROR(INDEX(Articles!$I$5:$I$304,MATCH(D1494,Articles!$A$5:$A$304,0)),"Aucun")&lt;&gt;"Aucun",G1494=""),"Lot manquant",IF(COUNTIF($N$2:$N$5000,N1494)&gt;1,"Doublon ?","")))))</f>
        <v/>
      </c>
      <c r="N1494" s="6" t="str">
        <f aca="false">IF(D1494="","",B1494&amp;"/"&amp;C1494&amp;"/"&amp;D1494&amp;"/"&amp;G1494&amp;"/"&amp;H1494&amp;"/"&amp;TEXT(A1494,"0"))</f>
        <v/>
      </c>
    </row>
    <row r="1495" customFormat="false" ht="15" hidden="false" customHeight="false" outlineLevel="0" collapsed="false">
      <c r="E1495" s="39" t="str">
        <f aca="false">IF(D1495="","",IFERROR(INDEX(Articles!$B$5:$B$304,MATCH(D1495,Articles!$A$5:$A$304,0)),"Référence inconnue"))</f>
        <v/>
      </c>
      <c r="I1495" s="40" t="str">
        <f aca="false">IF(C1495="","",IFERROR(INDEX(Listes!$B$3:$B$20,MATCH(C1495,Listes!$A$3:$A$20,0)),""))</f>
        <v/>
      </c>
      <c r="J1495" s="40" t="n">
        <f aca="false">IF(OR(H1495="",I1495=""),0,H1495*I1495)</f>
        <v>0</v>
      </c>
      <c r="M1495" s="41" t="str">
        <f aca="false">IF(D1495="","",IF(E1495="Référence inconnue","Référence inconnue",IF(I1495="","Type inconnu",IF(AND(IFERROR(INDEX(Articles!$I$5:$I$304,MATCH(D1495,Articles!$A$5:$A$304,0)),"Aucun")&lt;&gt;"Aucun",G1495=""),"Lot manquant",IF(COUNTIF($N$2:$N$5000,N1495)&gt;1,"Doublon ?","")))))</f>
        <v/>
      </c>
      <c r="N1495" s="6" t="str">
        <f aca="false">IF(D1495="","",B1495&amp;"/"&amp;C1495&amp;"/"&amp;D1495&amp;"/"&amp;G1495&amp;"/"&amp;H1495&amp;"/"&amp;TEXT(A1495,"0"))</f>
        <v/>
      </c>
    </row>
    <row r="1496" customFormat="false" ht="15" hidden="false" customHeight="false" outlineLevel="0" collapsed="false">
      <c r="E1496" s="39" t="str">
        <f aca="false">IF(D1496="","",IFERROR(INDEX(Articles!$B$5:$B$304,MATCH(D1496,Articles!$A$5:$A$304,0)),"Référence inconnue"))</f>
        <v/>
      </c>
      <c r="I1496" s="40" t="str">
        <f aca="false">IF(C1496="","",IFERROR(INDEX(Listes!$B$3:$B$20,MATCH(C1496,Listes!$A$3:$A$20,0)),""))</f>
        <v/>
      </c>
      <c r="J1496" s="40" t="n">
        <f aca="false">IF(OR(H1496="",I1496=""),0,H1496*I1496)</f>
        <v>0</v>
      </c>
      <c r="M1496" s="41" t="str">
        <f aca="false">IF(D1496="","",IF(E1496="Référence inconnue","Référence inconnue",IF(I1496="","Type inconnu",IF(AND(IFERROR(INDEX(Articles!$I$5:$I$304,MATCH(D1496,Articles!$A$5:$A$304,0)),"Aucun")&lt;&gt;"Aucun",G1496=""),"Lot manquant",IF(COUNTIF($N$2:$N$5000,N1496)&gt;1,"Doublon ?","")))))</f>
        <v/>
      </c>
      <c r="N1496" s="6" t="str">
        <f aca="false">IF(D1496="","",B1496&amp;"/"&amp;C1496&amp;"/"&amp;D1496&amp;"/"&amp;G1496&amp;"/"&amp;H1496&amp;"/"&amp;TEXT(A1496,"0"))</f>
        <v/>
      </c>
    </row>
    <row r="1497" customFormat="false" ht="15" hidden="false" customHeight="false" outlineLevel="0" collapsed="false">
      <c r="E1497" s="39" t="str">
        <f aca="false">IF(D1497="","",IFERROR(INDEX(Articles!$B$5:$B$304,MATCH(D1497,Articles!$A$5:$A$304,0)),"Référence inconnue"))</f>
        <v/>
      </c>
      <c r="I1497" s="40" t="str">
        <f aca="false">IF(C1497="","",IFERROR(INDEX(Listes!$B$3:$B$20,MATCH(C1497,Listes!$A$3:$A$20,0)),""))</f>
        <v/>
      </c>
      <c r="J1497" s="40" t="n">
        <f aca="false">IF(OR(H1497="",I1497=""),0,H1497*I1497)</f>
        <v>0</v>
      </c>
      <c r="M1497" s="41" t="str">
        <f aca="false">IF(D1497="","",IF(E1497="Référence inconnue","Référence inconnue",IF(I1497="","Type inconnu",IF(AND(IFERROR(INDEX(Articles!$I$5:$I$304,MATCH(D1497,Articles!$A$5:$A$304,0)),"Aucun")&lt;&gt;"Aucun",G1497=""),"Lot manquant",IF(COUNTIF($N$2:$N$5000,N1497)&gt;1,"Doublon ?","")))))</f>
        <v/>
      </c>
      <c r="N1497" s="6" t="str">
        <f aca="false">IF(D1497="","",B1497&amp;"/"&amp;C1497&amp;"/"&amp;D1497&amp;"/"&amp;G1497&amp;"/"&amp;H1497&amp;"/"&amp;TEXT(A1497,"0"))</f>
        <v/>
      </c>
    </row>
    <row r="1498" customFormat="false" ht="15" hidden="false" customHeight="false" outlineLevel="0" collapsed="false">
      <c r="E1498" s="39" t="str">
        <f aca="false">IF(D1498="","",IFERROR(INDEX(Articles!$B$5:$B$304,MATCH(D1498,Articles!$A$5:$A$304,0)),"Référence inconnue"))</f>
        <v/>
      </c>
      <c r="I1498" s="40" t="str">
        <f aca="false">IF(C1498="","",IFERROR(INDEX(Listes!$B$3:$B$20,MATCH(C1498,Listes!$A$3:$A$20,0)),""))</f>
        <v/>
      </c>
      <c r="J1498" s="40" t="n">
        <f aca="false">IF(OR(H1498="",I1498=""),0,H1498*I1498)</f>
        <v>0</v>
      </c>
      <c r="M1498" s="41" t="str">
        <f aca="false">IF(D1498="","",IF(E1498="Référence inconnue","Référence inconnue",IF(I1498="","Type inconnu",IF(AND(IFERROR(INDEX(Articles!$I$5:$I$304,MATCH(D1498,Articles!$A$5:$A$304,0)),"Aucun")&lt;&gt;"Aucun",G1498=""),"Lot manquant",IF(COUNTIF($N$2:$N$5000,N1498)&gt;1,"Doublon ?","")))))</f>
        <v/>
      </c>
      <c r="N1498" s="6" t="str">
        <f aca="false">IF(D1498="","",B1498&amp;"/"&amp;C1498&amp;"/"&amp;D1498&amp;"/"&amp;G1498&amp;"/"&amp;H1498&amp;"/"&amp;TEXT(A1498,"0"))</f>
        <v/>
      </c>
    </row>
    <row r="1499" customFormat="false" ht="15" hidden="false" customHeight="false" outlineLevel="0" collapsed="false">
      <c r="E1499" s="39" t="str">
        <f aca="false">IF(D1499="","",IFERROR(INDEX(Articles!$B$5:$B$304,MATCH(D1499,Articles!$A$5:$A$304,0)),"Référence inconnue"))</f>
        <v/>
      </c>
      <c r="I1499" s="40" t="str">
        <f aca="false">IF(C1499="","",IFERROR(INDEX(Listes!$B$3:$B$20,MATCH(C1499,Listes!$A$3:$A$20,0)),""))</f>
        <v/>
      </c>
      <c r="J1499" s="40" t="n">
        <f aca="false">IF(OR(H1499="",I1499=""),0,H1499*I1499)</f>
        <v>0</v>
      </c>
      <c r="M1499" s="41" t="str">
        <f aca="false">IF(D1499="","",IF(E1499="Référence inconnue","Référence inconnue",IF(I1499="","Type inconnu",IF(AND(IFERROR(INDEX(Articles!$I$5:$I$304,MATCH(D1499,Articles!$A$5:$A$304,0)),"Aucun")&lt;&gt;"Aucun",G1499=""),"Lot manquant",IF(COUNTIF($N$2:$N$5000,N1499)&gt;1,"Doublon ?","")))))</f>
        <v/>
      </c>
      <c r="N1499" s="6" t="str">
        <f aca="false">IF(D1499="","",B1499&amp;"/"&amp;C1499&amp;"/"&amp;D1499&amp;"/"&amp;G1499&amp;"/"&amp;H1499&amp;"/"&amp;TEXT(A1499,"0"))</f>
        <v/>
      </c>
    </row>
    <row r="1500" customFormat="false" ht="15" hidden="false" customHeight="false" outlineLevel="0" collapsed="false">
      <c r="E1500" s="39" t="str">
        <f aca="false">IF(D1500="","",IFERROR(INDEX(Articles!$B$5:$B$304,MATCH(D1500,Articles!$A$5:$A$304,0)),"Référence inconnue"))</f>
        <v/>
      </c>
      <c r="I1500" s="40" t="str">
        <f aca="false">IF(C1500="","",IFERROR(INDEX(Listes!$B$3:$B$20,MATCH(C1500,Listes!$A$3:$A$20,0)),""))</f>
        <v/>
      </c>
      <c r="J1500" s="40" t="n">
        <f aca="false">IF(OR(H1500="",I1500=""),0,H1500*I1500)</f>
        <v>0</v>
      </c>
      <c r="M1500" s="41" t="str">
        <f aca="false">IF(D1500="","",IF(E1500="Référence inconnue","Référence inconnue",IF(I1500="","Type inconnu",IF(AND(IFERROR(INDEX(Articles!$I$5:$I$304,MATCH(D1500,Articles!$A$5:$A$304,0)),"Aucun")&lt;&gt;"Aucun",G1500=""),"Lot manquant",IF(COUNTIF($N$2:$N$5000,N1500)&gt;1,"Doublon ?","")))))</f>
        <v/>
      </c>
      <c r="N1500" s="6" t="str">
        <f aca="false">IF(D1500="","",B1500&amp;"/"&amp;C1500&amp;"/"&amp;D1500&amp;"/"&amp;G1500&amp;"/"&amp;H1500&amp;"/"&amp;TEXT(A1500,"0"))</f>
        <v/>
      </c>
    </row>
    <row r="1501" customFormat="false" ht="15" hidden="false" customHeight="false" outlineLevel="0" collapsed="false">
      <c r="E1501" s="39" t="str">
        <f aca="false">IF(D1501="","",IFERROR(INDEX(Articles!$B$5:$B$304,MATCH(D1501,Articles!$A$5:$A$304,0)),"Référence inconnue"))</f>
        <v/>
      </c>
      <c r="I1501" s="40" t="str">
        <f aca="false">IF(C1501="","",IFERROR(INDEX(Listes!$B$3:$B$20,MATCH(C1501,Listes!$A$3:$A$20,0)),""))</f>
        <v/>
      </c>
      <c r="J1501" s="40" t="n">
        <f aca="false">IF(OR(H1501="",I1501=""),0,H1501*I1501)</f>
        <v>0</v>
      </c>
      <c r="M1501" s="41" t="str">
        <f aca="false">IF(D1501="","",IF(E1501="Référence inconnue","Référence inconnue",IF(I1501="","Type inconnu",IF(AND(IFERROR(INDEX(Articles!$I$5:$I$304,MATCH(D1501,Articles!$A$5:$A$304,0)),"Aucun")&lt;&gt;"Aucun",G1501=""),"Lot manquant",IF(COUNTIF($N$2:$N$5000,N1501)&gt;1,"Doublon ?","")))))</f>
        <v/>
      </c>
      <c r="N1501" s="6" t="str">
        <f aca="false">IF(D1501="","",B1501&amp;"/"&amp;C1501&amp;"/"&amp;D1501&amp;"/"&amp;G1501&amp;"/"&amp;H1501&amp;"/"&amp;TEXT(A1501,"0"))</f>
        <v/>
      </c>
    </row>
    <row r="1502" customFormat="false" ht="15" hidden="false" customHeight="false" outlineLevel="0" collapsed="false">
      <c r="E1502" s="39" t="str">
        <f aca="false">IF(D1502="","",IFERROR(INDEX(Articles!$B$5:$B$304,MATCH(D1502,Articles!$A$5:$A$304,0)),"Référence inconnue"))</f>
        <v/>
      </c>
      <c r="I1502" s="40" t="str">
        <f aca="false">IF(C1502="","",IFERROR(INDEX(Listes!$B$3:$B$20,MATCH(C1502,Listes!$A$3:$A$20,0)),""))</f>
        <v/>
      </c>
      <c r="J1502" s="40" t="n">
        <f aca="false">IF(OR(H1502="",I1502=""),0,H1502*I1502)</f>
        <v>0</v>
      </c>
      <c r="M1502" s="41" t="str">
        <f aca="false">IF(D1502="","",IF(E1502="Référence inconnue","Référence inconnue",IF(I1502="","Type inconnu",IF(AND(IFERROR(INDEX(Articles!$I$5:$I$304,MATCH(D1502,Articles!$A$5:$A$304,0)),"Aucun")&lt;&gt;"Aucun",G1502=""),"Lot manquant",IF(COUNTIF($N$2:$N$5000,N1502)&gt;1,"Doublon ?","")))))</f>
        <v/>
      </c>
      <c r="N1502" s="6" t="str">
        <f aca="false">IF(D1502="","",B1502&amp;"/"&amp;C1502&amp;"/"&amp;D1502&amp;"/"&amp;G1502&amp;"/"&amp;H1502&amp;"/"&amp;TEXT(A1502,"0"))</f>
        <v/>
      </c>
    </row>
    <row r="1503" customFormat="false" ht="15" hidden="false" customHeight="false" outlineLevel="0" collapsed="false">
      <c r="E1503" s="39" t="str">
        <f aca="false">IF(D1503="","",IFERROR(INDEX(Articles!$B$5:$B$304,MATCH(D1503,Articles!$A$5:$A$304,0)),"Référence inconnue"))</f>
        <v/>
      </c>
      <c r="I1503" s="40" t="str">
        <f aca="false">IF(C1503="","",IFERROR(INDEX(Listes!$B$3:$B$20,MATCH(C1503,Listes!$A$3:$A$20,0)),""))</f>
        <v/>
      </c>
      <c r="J1503" s="40" t="n">
        <f aca="false">IF(OR(H1503="",I1503=""),0,H1503*I1503)</f>
        <v>0</v>
      </c>
      <c r="M1503" s="41" t="str">
        <f aca="false">IF(D1503="","",IF(E1503="Référence inconnue","Référence inconnue",IF(I1503="","Type inconnu",IF(AND(IFERROR(INDEX(Articles!$I$5:$I$304,MATCH(D1503,Articles!$A$5:$A$304,0)),"Aucun")&lt;&gt;"Aucun",G1503=""),"Lot manquant",IF(COUNTIF($N$2:$N$5000,N1503)&gt;1,"Doublon ?","")))))</f>
        <v/>
      </c>
      <c r="N1503" s="6" t="str">
        <f aca="false">IF(D1503="","",B1503&amp;"/"&amp;C1503&amp;"/"&amp;D1503&amp;"/"&amp;G1503&amp;"/"&amp;H1503&amp;"/"&amp;TEXT(A1503,"0"))</f>
        <v/>
      </c>
    </row>
    <row r="1504" customFormat="false" ht="15" hidden="false" customHeight="false" outlineLevel="0" collapsed="false">
      <c r="E1504" s="39" t="str">
        <f aca="false">IF(D1504="","",IFERROR(INDEX(Articles!$B$5:$B$304,MATCH(D1504,Articles!$A$5:$A$304,0)),"Référence inconnue"))</f>
        <v/>
      </c>
      <c r="I1504" s="40" t="str">
        <f aca="false">IF(C1504="","",IFERROR(INDEX(Listes!$B$3:$B$20,MATCH(C1504,Listes!$A$3:$A$20,0)),""))</f>
        <v/>
      </c>
      <c r="J1504" s="40" t="n">
        <f aca="false">IF(OR(H1504="",I1504=""),0,H1504*I1504)</f>
        <v>0</v>
      </c>
      <c r="M1504" s="41" t="str">
        <f aca="false">IF(D1504="","",IF(E1504="Référence inconnue","Référence inconnue",IF(I1504="","Type inconnu",IF(AND(IFERROR(INDEX(Articles!$I$5:$I$304,MATCH(D1504,Articles!$A$5:$A$304,0)),"Aucun")&lt;&gt;"Aucun",G1504=""),"Lot manquant",IF(COUNTIF($N$2:$N$5000,N1504)&gt;1,"Doublon ?","")))))</f>
        <v/>
      </c>
      <c r="N1504" s="6" t="str">
        <f aca="false">IF(D1504="","",B1504&amp;"/"&amp;C1504&amp;"/"&amp;D1504&amp;"/"&amp;G1504&amp;"/"&amp;H1504&amp;"/"&amp;TEXT(A1504,"0"))</f>
        <v/>
      </c>
    </row>
    <row r="1505" customFormat="false" ht="15" hidden="false" customHeight="false" outlineLevel="0" collapsed="false">
      <c r="E1505" s="39" t="str">
        <f aca="false">IF(D1505="","",IFERROR(INDEX(Articles!$B$5:$B$304,MATCH(D1505,Articles!$A$5:$A$304,0)),"Référence inconnue"))</f>
        <v/>
      </c>
      <c r="I1505" s="40" t="str">
        <f aca="false">IF(C1505="","",IFERROR(INDEX(Listes!$B$3:$B$20,MATCH(C1505,Listes!$A$3:$A$20,0)),""))</f>
        <v/>
      </c>
      <c r="J1505" s="40" t="n">
        <f aca="false">IF(OR(H1505="",I1505=""),0,H1505*I1505)</f>
        <v>0</v>
      </c>
      <c r="M1505" s="41" t="str">
        <f aca="false">IF(D1505="","",IF(E1505="Référence inconnue","Référence inconnue",IF(I1505="","Type inconnu",IF(AND(IFERROR(INDEX(Articles!$I$5:$I$304,MATCH(D1505,Articles!$A$5:$A$304,0)),"Aucun")&lt;&gt;"Aucun",G1505=""),"Lot manquant",IF(COUNTIF($N$2:$N$5000,N1505)&gt;1,"Doublon ?","")))))</f>
        <v/>
      </c>
      <c r="N1505" s="6" t="str">
        <f aca="false">IF(D1505="","",B1505&amp;"/"&amp;C1505&amp;"/"&amp;D1505&amp;"/"&amp;G1505&amp;"/"&amp;H1505&amp;"/"&amp;TEXT(A1505,"0"))</f>
        <v/>
      </c>
    </row>
    <row r="1506" customFormat="false" ht="15" hidden="false" customHeight="false" outlineLevel="0" collapsed="false">
      <c r="E1506" s="39" t="str">
        <f aca="false">IF(D1506="","",IFERROR(INDEX(Articles!$B$5:$B$304,MATCH(D1506,Articles!$A$5:$A$304,0)),"Référence inconnue"))</f>
        <v/>
      </c>
      <c r="I1506" s="40" t="str">
        <f aca="false">IF(C1506="","",IFERROR(INDEX(Listes!$B$3:$B$20,MATCH(C1506,Listes!$A$3:$A$20,0)),""))</f>
        <v/>
      </c>
      <c r="J1506" s="40" t="n">
        <f aca="false">IF(OR(H1506="",I1506=""),0,H1506*I1506)</f>
        <v>0</v>
      </c>
      <c r="M1506" s="41" t="str">
        <f aca="false">IF(D1506="","",IF(E1506="Référence inconnue","Référence inconnue",IF(I1506="","Type inconnu",IF(AND(IFERROR(INDEX(Articles!$I$5:$I$304,MATCH(D1506,Articles!$A$5:$A$304,0)),"Aucun")&lt;&gt;"Aucun",G1506=""),"Lot manquant",IF(COUNTIF($N$2:$N$5000,N1506)&gt;1,"Doublon ?","")))))</f>
        <v/>
      </c>
      <c r="N1506" s="6" t="str">
        <f aca="false">IF(D1506="","",B1506&amp;"/"&amp;C1506&amp;"/"&amp;D1506&amp;"/"&amp;G1506&amp;"/"&amp;H1506&amp;"/"&amp;TEXT(A1506,"0"))</f>
        <v/>
      </c>
    </row>
    <row r="1507" customFormat="false" ht="15" hidden="false" customHeight="false" outlineLevel="0" collapsed="false">
      <c r="E1507" s="39" t="str">
        <f aca="false">IF(D1507="","",IFERROR(INDEX(Articles!$B$5:$B$304,MATCH(D1507,Articles!$A$5:$A$304,0)),"Référence inconnue"))</f>
        <v/>
      </c>
      <c r="I1507" s="40" t="str">
        <f aca="false">IF(C1507="","",IFERROR(INDEX(Listes!$B$3:$B$20,MATCH(C1507,Listes!$A$3:$A$20,0)),""))</f>
        <v/>
      </c>
      <c r="J1507" s="40" t="n">
        <f aca="false">IF(OR(H1507="",I1507=""),0,H1507*I1507)</f>
        <v>0</v>
      </c>
      <c r="M1507" s="41" t="str">
        <f aca="false">IF(D1507="","",IF(E1507="Référence inconnue","Référence inconnue",IF(I1507="","Type inconnu",IF(AND(IFERROR(INDEX(Articles!$I$5:$I$304,MATCH(D1507,Articles!$A$5:$A$304,0)),"Aucun")&lt;&gt;"Aucun",G1507=""),"Lot manquant",IF(COUNTIF($N$2:$N$5000,N1507)&gt;1,"Doublon ?","")))))</f>
        <v/>
      </c>
      <c r="N1507" s="6" t="str">
        <f aca="false">IF(D1507="","",B1507&amp;"/"&amp;C1507&amp;"/"&amp;D1507&amp;"/"&amp;G1507&amp;"/"&amp;H1507&amp;"/"&amp;TEXT(A1507,"0"))</f>
        <v/>
      </c>
    </row>
    <row r="1508" customFormat="false" ht="15" hidden="false" customHeight="false" outlineLevel="0" collapsed="false">
      <c r="E1508" s="39" t="str">
        <f aca="false">IF(D1508="","",IFERROR(INDEX(Articles!$B$5:$B$304,MATCH(D1508,Articles!$A$5:$A$304,0)),"Référence inconnue"))</f>
        <v/>
      </c>
      <c r="I1508" s="40" t="str">
        <f aca="false">IF(C1508="","",IFERROR(INDEX(Listes!$B$3:$B$20,MATCH(C1508,Listes!$A$3:$A$20,0)),""))</f>
        <v/>
      </c>
      <c r="J1508" s="40" t="n">
        <f aca="false">IF(OR(H1508="",I1508=""),0,H1508*I1508)</f>
        <v>0</v>
      </c>
      <c r="M1508" s="41" t="str">
        <f aca="false">IF(D1508="","",IF(E1508="Référence inconnue","Référence inconnue",IF(I1508="","Type inconnu",IF(AND(IFERROR(INDEX(Articles!$I$5:$I$304,MATCH(D1508,Articles!$A$5:$A$304,0)),"Aucun")&lt;&gt;"Aucun",G1508=""),"Lot manquant",IF(COUNTIF($N$2:$N$5000,N1508)&gt;1,"Doublon ?","")))))</f>
        <v/>
      </c>
      <c r="N1508" s="6" t="str">
        <f aca="false">IF(D1508="","",B1508&amp;"/"&amp;C1508&amp;"/"&amp;D1508&amp;"/"&amp;G1508&amp;"/"&amp;H1508&amp;"/"&amp;TEXT(A1508,"0"))</f>
        <v/>
      </c>
    </row>
    <row r="1509" customFormat="false" ht="15" hidden="false" customHeight="false" outlineLevel="0" collapsed="false">
      <c r="E1509" s="39" t="str">
        <f aca="false">IF(D1509="","",IFERROR(INDEX(Articles!$B$5:$B$304,MATCH(D1509,Articles!$A$5:$A$304,0)),"Référence inconnue"))</f>
        <v/>
      </c>
      <c r="I1509" s="40" t="str">
        <f aca="false">IF(C1509="","",IFERROR(INDEX(Listes!$B$3:$B$20,MATCH(C1509,Listes!$A$3:$A$20,0)),""))</f>
        <v/>
      </c>
      <c r="J1509" s="40" t="n">
        <f aca="false">IF(OR(H1509="",I1509=""),0,H1509*I1509)</f>
        <v>0</v>
      </c>
      <c r="M1509" s="41" t="str">
        <f aca="false">IF(D1509="","",IF(E1509="Référence inconnue","Référence inconnue",IF(I1509="","Type inconnu",IF(AND(IFERROR(INDEX(Articles!$I$5:$I$304,MATCH(D1509,Articles!$A$5:$A$304,0)),"Aucun")&lt;&gt;"Aucun",G1509=""),"Lot manquant",IF(COUNTIF($N$2:$N$5000,N1509)&gt;1,"Doublon ?","")))))</f>
        <v/>
      </c>
      <c r="N1509" s="6" t="str">
        <f aca="false">IF(D1509="","",B1509&amp;"/"&amp;C1509&amp;"/"&amp;D1509&amp;"/"&amp;G1509&amp;"/"&amp;H1509&amp;"/"&amp;TEXT(A1509,"0"))</f>
        <v/>
      </c>
    </row>
    <row r="1510" customFormat="false" ht="15" hidden="false" customHeight="false" outlineLevel="0" collapsed="false">
      <c r="E1510" s="39" t="str">
        <f aca="false">IF(D1510="","",IFERROR(INDEX(Articles!$B$5:$B$304,MATCH(D1510,Articles!$A$5:$A$304,0)),"Référence inconnue"))</f>
        <v/>
      </c>
      <c r="I1510" s="40" t="str">
        <f aca="false">IF(C1510="","",IFERROR(INDEX(Listes!$B$3:$B$20,MATCH(C1510,Listes!$A$3:$A$20,0)),""))</f>
        <v/>
      </c>
      <c r="J1510" s="40" t="n">
        <f aca="false">IF(OR(H1510="",I1510=""),0,H1510*I1510)</f>
        <v>0</v>
      </c>
      <c r="M1510" s="41" t="str">
        <f aca="false">IF(D1510="","",IF(E1510="Référence inconnue","Référence inconnue",IF(I1510="","Type inconnu",IF(AND(IFERROR(INDEX(Articles!$I$5:$I$304,MATCH(D1510,Articles!$A$5:$A$304,0)),"Aucun")&lt;&gt;"Aucun",G1510=""),"Lot manquant",IF(COUNTIF($N$2:$N$5000,N1510)&gt;1,"Doublon ?","")))))</f>
        <v/>
      </c>
      <c r="N1510" s="6" t="str">
        <f aca="false">IF(D1510="","",B1510&amp;"/"&amp;C1510&amp;"/"&amp;D1510&amp;"/"&amp;G1510&amp;"/"&amp;H1510&amp;"/"&amp;TEXT(A1510,"0"))</f>
        <v/>
      </c>
    </row>
    <row r="1511" customFormat="false" ht="15" hidden="false" customHeight="false" outlineLevel="0" collapsed="false">
      <c r="E1511" s="39" t="str">
        <f aca="false">IF(D1511="","",IFERROR(INDEX(Articles!$B$5:$B$304,MATCH(D1511,Articles!$A$5:$A$304,0)),"Référence inconnue"))</f>
        <v/>
      </c>
      <c r="I1511" s="40" t="str">
        <f aca="false">IF(C1511="","",IFERROR(INDEX(Listes!$B$3:$B$20,MATCH(C1511,Listes!$A$3:$A$20,0)),""))</f>
        <v/>
      </c>
      <c r="J1511" s="40" t="n">
        <f aca="false">IF(OR(H1511="",I1511=""),0,H1511*I1511)</f>
        <v>0</v>
      </c>
      <c r="M1511" s="41" t="str">
        <f aca="false">IF(D1511="","",IF(E1511="Référence inconnue","Référence inconnue",IF(I1511="","Type inconnu",IF(AND(IFERROR(INDEX(Articles!$I$5:$I$304,MATCH(D1511,Articles!$A$5:$A$304,0)),"Aucun")&lt;&gt;"Aucun",G1511=""),"Lot manquant",IF(COUNTIF($N$2:$N$5000,N1511)&gt;1,"Doublon ?","")))))</f>
        <v/>
      </c>
      <c r="N1511" s="6" t="str">
        <f aca="false">IF(D1511="","",B1511&amp;"/"&amp;C1511&amp;"/"&amp;D1511&amp;"/"&amp;G1511&amp;"/"&amp;H1511&amp;"/"&amp;TEXT(A1511,"0"))</f>
        <v/>
      </c>
    </row>
    <row r="1512" customFormat="false" ht="15" hidden="false" customHeight="false" outlineLevel="0" collapsed="false">
      <c r="E1512" s="39" t="str">
        <f aca="false">IF(D1512="","",IFERROR(INDEX(Articles!$B$5:$B$304,MATCH(D1512,Articles!$A$5:$A$304,0)),"Référence inconnue"))</f>
        <v/>
      </c>
      <c r="I1512" s="40" t="str">
        <f aca="false">IF(C1512="","",IFERROR(INDEX(Listes!$B$3:$B$20,MATCH(C1512,Listes!$A$3:$A$20,0)),""))</f>
        <v/>
      </c>
      <c r="J1512" s="40" t="n">
        <f aca="false">IF(OR(H1512="",I1512=""),0,H1512*I1512)</f>
        <v>0</v>
      </c>
      <c r="M1512" s="41" t="str">
        <f aca="false">IF(D1512="","",IF(E1512="Référence inconnue","Référence inconnue",IF(I1512="","Type inconnu",IF(AND(IFERROR(INDEX(Articles!$I$5:$I$304,MATCH(D1512,Articles!$A$5:$A$304,0)),"Aucun")&lt;&gt;"Aucun",G1512=""),"Lot manquant",IF(COUNTIF($N$2:$N$5000,N1512)&gt;1,"Doublon ?","")))))</f>
        <v/>
      </c>
      <c r="N1512" s="6" t="str">
        <f aca="false">IF(D1512="","",B1512&amp;"/"&amp;C1512&amp;"/"&amp;D1512&amp;"/"&amp;G1512&amp;"/"&amp;H1512&amp;"/"&amp;TEXT(A1512,"0"))</f>
        <v/>
      </c>
    </row>
    <row r="1513" customFormat="false" ht="15" hidden="false" customHeight="false" outlineLevel="0" collapsed="false">
      <c r="E1513" s="39" t="str">
        <f aca="false">IF(D1513="","",IFERROR(INDEX(Articles!$B$5:$B$304,MATCH(D1513,Articles!$A$5:$A$304,0)),"Référence inconnue"))</f>
        <v/>
      </c>
      <c r="I1513" s="40" t="str">
        <f aca="false">IF(C1513="","",IFERROR(INDEX(Listes!$B$3:$B$20,MATCH(C1513,Listes!$A$3:$A$20,0)),""))</f>
        <v/>
      </c>
      <c r="J1513" s="40" t="n">
        <f aca="false">IF(OR(H1513="",I1513=""),0,H1513*I1513)</f>
        <v>0</v>
      </c>
      <c r="M1513" s="41" t="str">
        <f aca="false">IF(D1513="","",IF(E1513="Référence inconnue","Référence inconnue",IF(I1513="","Type inconnu",IF(AND(IFERROR(INDEX(Articles!$I$5:$I$304,MATCH(D1513,Articles!$A$5:$A$304,0)),"Aucun")&lt;&gt;"Aucun",G1513=""),"Lot manquant",IF(COUNTIF($N$2:$N$5000,N1513)&gt;1,"Doublon ?","")))))</f>
        <v/>
      </c>
      <c r="N1513" s="6" t="str">
        <f aca="false">IF(D1513="","",B1513&amp;"/"&amp;C1513&amp;"/"&amp;D1513&amp;"/"&amp;G1513&amp;"/"&amp;H1513&amp;"/"&amp;TEXT(A1513,"0"))</f>
        <v/>
      </c>
    </row>
    <row r="1514" customFormat="false" ht="15" hidden="false" customHeight="false" outlineLevel="0" collapsed="false">
      <c r="E1514" s="39" t="str">
        <f aca="false">IF(D1514="","",IFERROR(INDEX(Articles!$B$5:$B$304,MATCH(D1514,Articles!$A$5:$A$304,0)),"Référence inconnue"))</f>
        <v/>
      </c>
      <c r="I1514" s="40" t="str">
        <f aca="false">IF(C1514="","",IFERROR(INDEX(Listes!$B$3:$B$20,MATCH(C1514,Listes!$A$3:$A$20,0)),""))</f>
        <v/>
      </c>
      <c r="J1514" s="40" t="n">
        <f aca="false">IF(OR(H1514="",I1514=""),0,H1514*I1514)</f>
        <v>0</v>
      </c>
      <c r="M1514" s="41" t="str">
        <f aca="false">IF(D1514="","",IF(E1514="Référence inconnue","Référence inconnue",IF(I1514="","Type inconnu",IF(AND(IFERROR(INDEX(Articles!$I$5:$I$304,MATCH(D1514,Articles!$A$5:$A$304,0)),"Aucun")&lt;&gt;"Aucun",G1514=""),"Lot manquant",IF(COUNTIF($N$2:$N$5000,N1514)&gt;1,"Doublon ?","")))))</f>
        <v/>
      </c>
      <c r="N1514" s="6" t="str">
        <f aca="false">IF(D1514="","",B1514&amp;"/"&amp;C1514&amp;"/"&amp;D1514&amp;"/"&amp;G1514&amp;"/"&amp;H1514&amp;"/"&amp;TEXT(A1514,"0"))</f>
        <v/>
      </c>
    </row>
    <row r="1515" customFormat="false" ht="15" hidden="false" customHeight="false" outlineLevel="0" collapsed="false">
      <c r="E1515" s="39" t="str">
        <f aca="false">IF(D1515="","",IFERROR(INDEX(Articles!$B$5:$B$304,MATCH(D1515,Articles!$A$5:$A$304,0)),"Référence inconnue"))</f>
        <v/>
      </c>
      <c r="I1515" s="40" t="str">
        <f aca="false">IF(C1515="","",IFERROR(INDEX(Listes!$B$3:$B$20,MATCH(C1515,Listes!$A$3:$A$20,0)),""))</f>
        <v/>
      </c>
      <c r="J1515" s="40" t="n">
        <f aca="false">IF(OR(H1515="",I1515=""),0,H1515*I1515)</f>
        <v>0</v>
      </c>
      <c r="M1515" s="41" t="str">
        <f aca="false">IF(D1515="","",IF(E1515="Référence inconnue","Référence inconnue",IF(I1515="","Type inconnu",IF(AND(IFERROR(INDEX(Articles!$I$5:$I$304,MATCH(D1515,Articles!$A$5:$A$304,0)),"Aucun")&lt;&gt;"Aucun",G1515=""),"Lot manquant",IF(COUNTIF($N$2:$N$5000,N1515)&gt;1,"Doublon ?","")))))</f>
        <v/>
      </c>
      <c r="N1515" s="6" t="str">
        <f aca="false">IF(D1515="","",B1515&amp;"/"&amp;C1515&amp;"/"&amp;D1515&amp;"/"&amp;G1515&amp;"/"&amp;H1515&amp;"/"&amp;TEXT(A1515,"0"))</f>
        <v/>
      </c>
    </row>
    <row r="1516" customFormat="false" ht="15" hidden="false" customHeight="false" outlineLevel="0" collapsed="false">
      <c r="E1516" s="39" t="str">
        <f aca="false">IF(D1516="","",IFERROR(INDEX(Articles!$B$5:$B$304,MATCH(D1516,Articles!$A$5:$A$304,0)),"Référence inconnue"))</f>
        <v/>
      </c>
      <c r="I1516" s="40" t="str">
        <f aca="false">IF(C1516="","",IFERROR(INDEX(Listes!$B$3:$B$20,MATCH(C1516,Listes!$A$3:$A$20,0)),""))</f>
        <v/>
      </c>
      <c r="J1516" s="40" t="n">
        <f aca="false">IF(OR(H1516="",I1516=""),0,H1516*I1516)</f>
        <v>0</v>
      </c>
      <c r="M1516" s="41" t="str">
        <f aca="false">IF(D1516="","",IF(E1516="Référence inconnue","Référence inconnue",IF(I1516="","Type inconnu",IF(AND(IFERROR(INDEX(Articles!$I$5:$I$304,MATCH(D1516,Articles!$A$5:$A$304,0)),"Aucun")&lt;&gt;"Aucun",G1516=""),"Lot manquant",IF(COUNTIF($N$2:$N$5000,N1516)&gt;1,"Doublon ?","")))))</f>
        <v/>
      </c>
      <c r="N1516" s="6" t="str">
        <f aca="false">IF(D1516="","",B1516&amp;"/"&amp;C1516&amp;"/"&amp;D1516&amp;"/"&amp;G1516&amp;"/"&amp;H1516&amp;"/"&amp;TEXT(A1516,"0"))</f>
        <v/>
      </c>
    </row>
    <row r="1517" customFormat="false" ht="15" hidden="false" customHeight="false" outlineLevel="0" collapsed="false">
      <c r="E1517" s="39" t="str">
        <f aca="false">IF(D1517="","",IFERROR(INDEX(Articles!$B$5:$B$304,MATCH(D1517,Articles!$A$5:$A$304,0)),"Référence inconnue"))</f>
        <v/>
      </c>
      <c r="I1517" s="40" t="str">
        <f aca="false">IF(C1517="","",IFERROR(INDEX(Listes!$B$3:$B$20,MATCH(C1517,Listes!$A$3:$A$20,0)),""))</f>
        <v/>
      </c>
      <c r="J1517" s="40" t="n">
        <f aca="false">IF(OR(H1517="",I1517=""),0,H1517*I1517)</f>
        <v>0</v>
      </c>
      <c r="M1517" s="41" t="str">
        <f aca="false">IF(D1517="","",IF(E1517="Référence inconnue","Référence inconnue",IF(I1517="","Type inconnu",IF(AND(IFERROR(INDEX(Articles!$I$5:$I$304,MATCH(D1517,Articles!$A$5:$A$304,0)),"Aucun")&lt;&gt;"Aucun",G1517=""),"Lot manquant",IF(COUNTIF($N$2:$N$5000,N1517)&gt;1,"Doublon ?","")))))</f>
        <v/>
      </c>
      <c r="N1517" s="6" t="str">
        <f aca="false">IF(D1517="","",B1517&amp;"/"&amp;C1517&amp;"/"&amp;D1517&amp;"/"&amp;G1517&amp;"/"&amp;H1517&amp;"/"&amp;TEXT(A1517,"0"))</f>
        <v/>
      </c>
    </row>
    <row r="1518" customFormat="false" ht="15" hidden="false" customHeight="false" outlineLevel="0" collapsed="false">
      <c r="E1518" s="39" t="str">
        <f aca="false">IF(D1518="","",IFERROR(INDEX(Articles!$B$5:$B$304,MATCH(D1518,Articles!$A$5:$A$304,0)),"Référence inconnue"))</f>
        <v/>
      </c>
      <c r="I1518" s="40" t="str">
        <f aca="false">IF(C1518="","",IFERROR(INDEX(Listes!$B$3:$B$20,MATCH(C1518,Listes!$A$3:$A$20,0)),""))</f>
        <v/>
      </c>
      <c r="J1518" s="40" t="n">
        <f aca="false">IF(OR(H1518="",I1518=""),0,H1518*I1518)</f>
        <v>0</v>
      </c>
      <c r="M1518" s="41" t="str">
        <f aca="false">IF(D1518="","",IF(E1518="Référence inconnue","Référence inconnue",IF(I1518="","Type inconnu",IF(AND(IFERROR(INDEX(Articles!$I$5:$I$304,MATCH(D1518,Articles!$A$5:$A$304,0)),"Aucun")&lt;&gt;"Aucun",G1518=""),"Lot manquant",IF(COUNTIF($N$2:$N$5000,N1518)&gt;1,"Doublon ?","")))))</f>
        <v/>
      </c>
      <c r="N1518" s="6" t="str">
        <f aca="false">IF(D1518="","",B1518&amp;"/"&amp;C1518&amp;"/"&amp;D1518&amp;"/"&amp;G1518&amp;"/"&amp;H1518&amp;"/"&amp;TEXT(A1518,"0"))</f>
        <v/>
      </c>
    </row>
    <row r="1519" customFormat="false" ht="15" hidden="false" customHeight="false" outlineLevel="0" collapsed="false">
      <c r="E1519" s="39" t="str">
        <f aca="false">IF(D1519="","",IFERROR(INDEX(Articles!$B$5:$B$304,MATCH(D1519,Articles!$A$5:$A$304,0)),"Référence inconnue"))</f>
        <v/>
      </c>
      <c r="I1519" s="40" t="str">
        <f aca="false">IF(C1519="","",IFERROR(INDEX(Listes!$B$3:$B$20,MATCH(C1519,Listes!$A$3:$A$20,0)),""))</f>
        <v/>
      </c>
      <c r="J1519" s="40" t="n">
        <f aca="false">IF(OR(H1519="",I1519=""),0,H1519*I1519)</f>
        <v>0</v>
      </c>
      <c r="M1519" s="41" t="str">
        <f aca="false">IF(D1519="","",IF(E1519="Référence inconnue","Référence inconnue",IF(I1519="","Type inconnu",IF(AND(IFERROR(INDEX(Articles!$I$5:$I$304,MATCH(D1519,Articles!$A$5:$A$304,0)),"Aucun")&lt;&gt;"Aucun",G1519=""),"Lot manquant",IF(COUNTIF($N$2:$N$5000,N1519)&gt;1,"Doublon ?","")))))</f>
        <v/>
      </c>
      <c r="N1519" s="6" t="str">
        <f aca="false">IF(D1519="","",B1519&amp;"/"&amp;C1519&amp;"/"&amp;D1519&amp;"/"&amp;G1519&amp;"/"&amp;H1519&amp;"/"&amp;TEXT(A1519,"0"))</f>
        <v/>
      </c>
    </row>
    <row r="1520" customFormat="false" ht="15" hidden="false" customHeight="false" outlineLevel="0" collapsed="false">
      <c r="E1520" s="39" t="str">
        <f aca="false">IF(D1520="","",IFERROR(INDEX(Articles!$B$5:$B$304,MATCH(D1520,Articles!$A$5:$A$304,0)),"Référence inconnue"))</f>
        <v/>
      </c>
      <c r="I1520" s="40" t="str">
        <f aca="false">IF(C1520="","",IFERROR(INDEX(Listes!$B$3:$B$20,MATCH(C1520,Listes!$A$3:$A$20,0)),""))</f>
        <v/>
      </c>
      <c r="J1520" s="40" t="n">
        <f aca="false">IF(OR(H1520="",I1520=""),0,H1520*I1520)</f>
        <v>0</v>
      </c>
      <c r="M1520" s="41" t="str">
        <f aca="false">IF(D1520="","",IF(E1520="Référence inconnue","Référence inconnue",IF(I1520="","Type inconnu",IF(AND(IFERROR(INDEX(Articles!$I$5:$I$304,MATCH(D1520,Articles!$A$5:$A$304,0)),"Aucun")&lt;&gt;"Aucun",G1520=""),"Lot manquant",IF(COUNTIF($N$2:$N$5000,N1520)&gt;1,"Doublon ?","")))))</f>
        <v/>
      </c>
      <c r="N1520" s="6" t="str">
        <f aca="false">IF(D1520="","",B1520&amp;"/"&amp;C1520&amp;"/"&amp;D1520&amp;"/"&amp;G1520&amp;"/"&amp;H1520&amp;"/"&amp;TEXT(A1520,"0"))</f>
        <v/>
      </c>
    </row>
    <row r="1521" customFormat="false" ht="15" hidden="false" customHeight="false" outlineLevel="0" collapsed="false">
      <c r="E1521" s="39" t="str">
        <f aca="false">IF(D1521="","",IFERROR(INDEX(Articles!$B$5:$B$304,MATCH(D1521,Articles!$A$5:$A$304,0)),"Référence inconnue"))</f>
        <v/>
      </c>
      <c r="I1521" s="40" t="str">
        <f aca="false">IF(C1521="","",IFERROR(INDEX(Listes!$B$3:$B$20,MATCH(C1521,Listes!$A$3:$A$20,0)),""))</f>
        <v/>
      </c>
      <c r="J1521" s="40" t="n">
        <f aca="false">IF(OR(H1521="",I1521=""),0,H1521*I1521)</f>
        <v>0</v>
      </c>
      <c r="M1521" s="41" t="str">
        <f aca="false">IF(D1521="","",IF(E1521="Référence inconnue","Référence inconnue",IF(I1521="","Type inconnu",IF(AND(IFERROR(INDEX(Articles!$I$5:$I$304,MATCH(D1521,Articles!$A$5:$A$304,0)),"Aucun")&lt;&gt;"Aucun",G1521=""),"Lot manquant",IF(COUNTIF($N$2:$N$5000,N1521)&gt;1,"Doublon ?","")))))</f>
        <v/>
      </c>
      <c r="N1521" s="6" t="str">
        <f aca="false">IF(D1521="","",B1521&amp;"/"&amp;C1521&amp;"/"&amp;D1521&amp;"/"&amp;G1521&amp;"/"&amp;H1521&amp;"/"&amp;TEXT(A1521,"0"))</f>
        <v/>
      </c>
    </row>
    <row r="1522" customFormat="false" ht="15" hidden="false" customHeight="false" outlineLevel="0" collapsed="false">
      <c r="E1522" s="39" t="str">
        <f aca="false">IF(D1522="","",IFERROR(INDEX(Articles!$B$5:$B$304,MATCH(D1522,Articles!$A$5:$A$304,0)),"Référence inconnue"))</f>
        <v/>
      </c>
      <c r="I1522" s="40" t="str">
        <f aca="false">IF(C1522="","",IFERROR(INDEX(Listes!$B$3:$B$20,MATCH(C1522,Listes!$A$3:$A$20,0)),""))</f>
        <v/>
      </c>
      <c r="J1522" s="40" t="n">
        <f aca="false">IF(OR(H1522="",I1522=""),0,H1522*I1522)</f>
        <v>0</v>
      </c>
      <c r="M1522" s="41" t="str">
        <f aca="false">IF(D1522="","",IF(E1522="Référence inconnue","Référence inconnue",IF(I1522="","Type inconnu",IF(AND(IFERROR(INDEX(Articles!$I$5:$I$304,MATCH(D1522,Articles!$A$5:$A$304,0)),"Aucun")&lt;&gt;"Aucun",G1522=""),"Lot manquant",IF(COUNTIF($N$2:$N$5000,N1522)&gt;1,"Doublon ?","")))))</f>
        <v/>
      </c>
      <c r="N1522" s="6" t="str">
        <f aca="false">IF(D1522="","",B1522&amp;"/"&amp;C1522&amp;"/"&amp;D1522&amp;"/"&amp;G1522&amp;"/"&amp;H1522&amp;"/"&amp;TEXT(A1522,"0"))</f>
        <v/>
      </c>
    </row>
    <row r="1523" customFormat="false" ht="15" hidden="false" customHeight="false" outlineLevel="0" collapsed="false">
      <c r="E1523" s="39" t="str">
        <f aca="false">IF(D1523="","",IFERROR(INDEX(Articles!$B$5:$B$304,MATCH(D1523,Articles!$A$5:$A$304,0)),"Référence inconnue"))</f>
        <v/>
      </c>
      <c r="I1523" s="40" t="str">
        <f aca="false">IF(C1523="","",IFERROR(INDEX(Listes!$B$3:$B$20,MATCH(C1523,Listes!$A$3:$A$20,0)),""))</f>
        <v/>
      </c>
      <c r="J1523" s="40" t="n">
        <f aca="false">IF(OR(H1523="",I1523=""),0,H1523*I1523)</f>
        <v>0</v>
      </c>
      <c r="M1523" s="41" t="str">
        <f aca="false">IF(D1523="","",IF(E1523="Référence inconnue","Référence inconnue",IF(I1523="","Type inconnu",IF(AND(IFERROR(INDEX(Articles!$I$5:$I$304,MATCH(D1523,Articles!$A$5:$A$304,0)),"Aucun")&lt;&gt;"Aucun",G1523=""),"Lot manquant",IF(COUNTIF($N$2:$N$5000,N1523)&gt;1,"Doublon ?","")))))</f>
        <v/>
      </c>
      <c r="N1523" s="6" t="str">
        <f aca="false">IF(D1523="","",B1523&amp;"/"&amp;C1523&amp;"/"&amp;D1523&amp;"/"&amp;G1523&amp;"/"&amp;H1523&amp;"/"&amp;TEXT(A1523,"0"))</f>
        <v/>
      </c>
    </row>
    <row r="1524" customFormat="false" ht="15" hidden="false" customHeight="false" outlineLevel="0" collapsed="false">
      <c r="E1524" s="39" t="str">
        <f aca="false">IF(D1524="","",IFERROR(INDEX(Articles!$B$5:$B$304,MATCH(D1524,Articles!$A$5:$A$304,0)),"Référence inconnue"))</f>
        <v/>
      </c>
      <c r="I1524" s="40" t="str">
        <f aca="false">IF(C1524="","",IFERROR(INDEX(Listes!$B$3:$B$20,MATCH(C1524,Listes!$A$3:$A$20,0)),""))</f>
        <v/>
      </c>
      <c r="J1524" s="40" t="n">
        <f aca="false">IF(OR(H1524="",I1524=""),0,H1524*I1524)</f>
        <v>0</v>
      </c>
      <c r="M1524" s="41" t="str">
        <f aca="false">IF(D1524="","",IF(E1524="Référence inconnue","Référence inconnue",IF(I1524="","Type inconnu",IF(AND(IFERROR(INDEX(Articles!$I$5:$I$304,MATCH(D1524,Articles!$A$5:$A$304,0)),"Aucun")&lt;&gt;"Aucun",G1524=""),"Lot manquant",IF(COUNTIF($N$2:$N$5000,N1524)&gt;1,"Doublon ?","")))))</f>
        <v/>
      </c>
      <c r="N1524" s="6" t="str">
        <f aca="false">IF(D1524="","",B1524&amp;"/"&amp;C1524&amp;"/"&amp;D1524&amp;"/"&amp;G1524&amp;"/"&amp;H1524&amp;"/"&amp;TEXT(A1524,"0"))</f>
        <v/>
      </c>
    </row>
    <row r="1525" customFormat="false" ht="15" hidden="false" customHeight="false" outlineLevel="0" collapsed="false">
      <c r="E1525" s="39" t="str">
        <f aca="false">IF(D1525="","",IFERROR(INDEX(Articles!$B$5:$B$304,MATCH(D1525,Articles!$A$5:$A$304,0)),"Référence inconnue"))</f>
        <v/>
      </c>
      <c r="I1525" s="40" t="str">
        <f aca="false">IF(C1525="","",IFERROR(INDEX(Listes!$B$3:$B$20,MATCH(C1525,Listes!$A$3:$A$20,0)),""))</f>
        <v/>
      </c>
      <c r="J1525" s="40" t="n">
        <f aca="false">IF(OR(H1525="",I1525=""),0,H1525*I1525)</f>
        <v>0</v>
      </c>
      <c r="M1525" s="41" t="str">
        <f aca="false">IF(D1525="","",IF(E1525="Référence inconnue","Référence inconnue",IF(I1525="","Type inconnu",IF(AND(IFERROR(INDEX(Articles!$I$5:$I$304,MATCH(D1525,Articles!$A$5:$A$304,0)),"Aucun")&lt;&gt;"Aucun",G1525=""),"Lot manquant",IF(COUNTIF($N$2:$N$5000,N1525)&gt;1,"Doublon ?","")))))</f>
        <v/>
      </c>
      <c r="N1525" s="6" t="str">
        <f aca="false">IF(D1525="","",B1525&amp;"/"&amp;C1525&amp;"/"&amp;D1525&amp;"/"&amp;G1525&amp;"/"&amp;H1525&amp;"/"&amp;TEXT(A1525,"0"))</f>
        <v/>
      </c>
    </row>
    <row r="1526" customFormat="false" ht="15" hidden="false" customHeight="false" outlineLevel="0" collapsed="false">
      <c r="E1526" s="39" t="str">
        <f aca="false">IF(D1526="","",IFERROR(INDEX(Articles!$B$5:$B$304,MATCH(D1526,Articles!$A$5:$A$304,0)),"Référence inconnue"))</f>
        <v/>
      </c>
      <c r="I1526" s="40" t="str">
        <f aca="false">IF(C1526="","",IFERROR(INDEX(Listes!$B$3:$B$20,MATCH(C1526,Listes!$A$3:$A$20,0)),""))</f>
        <v/>
      </c>
      <c r="J1526" s="40" t="n">
        <f aca="false">IF(OR(H1526="",I1526=""),0,H1526*I1526)</f>
        <v>0</v>
      </c>
      <c r="M1526" s="41" t="str">
        <f aca="false">IF(D1526="","",IF(E1526="Référence inconnue","Référence inconnue",IF(I1526="","Type inconnu",IF(AND(IFERROR(INDEX(Articles!$I$5:$I$304,MATCH(D1526,Articles!$A$5:$A$304,0)),"Aucun")&lt;&gt;"Aucun",G1526=""),"Lot manquant",IF(COUNTIF($N$2:$N$5000,N1526)&gt;1,"Doublon ?","")))))</f>
        <v/>
      </c>
      <c r="N1526" s="6" t="str">
        <f aca="false">IF(D1526="","",B1526&amp;"/"&amp;C1526&amp;"/"&amp;D1526&amp;"/"&amp;G1526&amp;"/"&amp;H1526&amp;"/"&amp;TEXT(A1526,"0"))</f>
        <v/>
      </c>
    </row>
    <row r="1527" customFormat="false" ht="15" hidden="false" customHeight="false" outlineLevel="0" collapsed="false">
      <c r="E1527" s="39" t="str">
        <f aca="false">IF(D1527="","",IFERROR(INDEX(Articles!$B$5:$B$304,MATCH(D1527,Articles!$A$5:$A$304,0)),"Référence inconnue"))</f>
        <v/>
      </c>
      <c r="I1527" s="40" t="str">
        <f aca="false">IF(C1527="","",IFERROR(INDEX(Listes!$B$3:$B$20,MATCH(C1527,Listes!$A$3:$A$20,0)),""))</f>
        <v/>
      </c>
      <c r="J1527" s="40" t="n">
        <f aca="false">IF(OR(H1527="",I1527=""),0,H1527*I1527)</f>
        <v>0</v>
      </c>
      <c r="M1527" s="41" t="str">
        <f aca="false">IF(D1527="","",IF(E1527="Référence inconnue","Référence inconnue",IF(I1527="","Type inconnu",IF(AND(IFERROR(INDEX(Articles!$I$5:$I$304,MATCH(D1527,Articles!$A$5:$A$304,0)),"Aucun")&lt;&gt;"Aucun",G1527=""),"Lot manquant",IF(COUNTIF($N$2:$N$5000,N1527)&gt;1,"Doublon ?","")))))</f>
        <v/>
      </c>
      <c r="N1527" s="6" t="str">
        <f aca="false">IF(D1527="","",B1527&amp;"/"&amp;C1527&amp;"/"&amp;D1527&amp;"/"&amp;G1527&amp;"/"&amp;H1527&amp;"/"&amp;TEXT(A1527,"0"))</f>
        <v/>
      </c>
    </row>
    <row r="1528" customFormat="false" ht="15" hidden="false" customHeight="false" outlineLevel="0" collapsed="false">
      <c r="E1528" s="39" t="str">
        <f aca="false">IF(D1528="","",IFERROR(INDEX(Articles!$B$5:$B$304,MATCH(D1528,Articles!$A$5:$A$304,0)),"Référence inconnue"))</f>
        <v/>
      </c>
      <c r="I1528" s="40" t="str">
        <f aca="false">IF(C1528="","",IFERROR(INDEX(Listes!$B$3:$B$20,MATCH(C1528,Listes!$A$3:$A$20,0)),""))</f>
        <v/>
      </c>
      <c r="J1528" s="40" t="n">
        <f aca="false">IF(OR(H1528="",I1528=""),0,H1528*I1528)</f>
        <v>0</v>
      </c>
      <c r="M1528" s="41" t="str">
        <f aca="false">IF(D1528="","",IF(E1528="Référence inconnue","Référence inconnue",IF(I1528="","Type inconnu",IF(AND(IFERROR(INDEX(Articles!$I$5:$I$304,MATCH(D1528,Articles!$A$5:$A$304,0)),"Aucun")&lt;&gt;"Aucun",G1528=""),"Lot manquant",IF(COUNTIF($N$2:$N$5000,N1528)&gt;1,"Doublon ?","")))))</f>
        <v/>
      </c>
      <c r="N1528" s="6" t="str">
        <f aca="false">IF(D1528="","",B1528&amp;"/"&amp;C1528&amp;"/"&amp;D1528&amp;"/"&amp;G1528&amp;"/"&amp;H1528&amp;"/"&amp;TEXT(A1528,"0"))</f>
        <v/>
      </c>
    </row>
    <row r="1529" customFormat="false" ht="15" hidden="false" customHeight="false" outlineLevel="0" collapsed="false">
      <c r="E1529" s="39" t="str">
        <f aca="false">IF(D1529="","",IFERROR(INDEX(Articles!$B$5:$B$304,MATCH(D1529,Articles!$A$5:$A$304,0)),"Référence inconnue"))</f>
        <v/>
      </c>
      <c r="I1529" s="40" t="str">
        <f aca="false">IF(C1529="","",IFERROR(INDEX(Listes!$B$3:$B$20,MATCH(C1529,Listes!$A$3:$A$20,0)),""))</f>
        <v/>
      </c>
      <c r="J1529" s="40" t="n">
        <f aca="false">IF(OR(H1529="",I1529=""),0,H1529*I1529)</f>
        <v>0</v>
      </c>
      <c r="M1529" s="41" t="str">
        <f aca="false">IF(D1529="","",IF(E1529="Référence inconnue","Référence inconnue",IF(I1529="","Type inconnu",IF(AND(IFERROR(INDEX(Articles!$I$5:$I$304,MATCH(D1529,Articles!$A$5:$A$304,0)),"Aucun")&lt;&gt;"Aucun",G1529=""),"Lot manquant",IF(COUNTIF($N$2:$N$5000,N1529)&gt;1,"Doublon ?","")))))</f>
        <v/>
      </c>
      <c r="N1529" s="6" t="str">
        <f aca="false">IF(D1529="","",B1529&amp;"/"&amp;C1529&amp;"/"&amp;D1529&amp;"/"&amp;G1529&amp;"/"&amp;H1529&amp;"/"&amp;TEXT(A1529,"0"))</f>
        <v/>
      </c>
    </row>
    <row r="1530" customFormat="false" ht="15" hidden="false" customHeight="false" outlineLevel="0" collapsed="false">
      <c r="E1530" s="39" t="str">
        <f aca="false">IF(D1530="","",IFERROR(INDEX(Articles!$B$5:$B$304,MATCH(D1530,Articles!$A$5:$A$304,0)),"Référence inconnue"))</f>
        <v/>
      </c>
      <c r="I1530" s="40" t="str">
        <f aca="false">IF(C1530="","",IFERROR(INDEX(Listes!$B$3:$B$20,MATCH(C1530,Listes!$A$3:$A$20,0)),""))</f>
        <v/>
      </c>
      <c r="J1530" s="40" t="n">
        <f aca="false">IF(OR(H1530="",I1530=""),0,H1530*I1530)</f>
        <v>0</v>
      </c>
      <c r="M1530" s="41" t="str">
        <f aca="false">IF(D1530="","",IF(E1530="Référence inconnue","Référence inconnue",IF(I1530="","Type inconnu",IF(AND(IFERROR(INDEX(Articles!$I$5:$I$304,MATCH(D1530,Articles!$A$5:$A$304,0)),"Aucun")&lt;&gt;"Aucun",G1530=""),"Lot manquant",IF(COUNTIF($N$2:$N$5000,N1530)&gt;1,"Doublon ?","")))))</f>
        <v/>
      </c>
      <c r="N1530" s="6" t="str">
        <f aca="false">IF(D1530="","",B1530&amp;"/"&amp;C1530&amp;"/"&amp;D1530&amp;"/"&amp;G1530&amp;"/"&amp;H1530&amp;"/"&amp;TEXT(A1530,"0"))</f>
        <v/>
      </c>
    </row>
    <row r="1531" customFormat="false" ht="15" hidden="false" customHeight="false" outlineLevel="0" collapsed="false">
      <c r="E1531" s="39" t="str">
        <f aca="false">IF(D1531="","",IFERROR(INDEX(Articles!$B$5:$B$304,MATCH(D1531,Articles!$A$5:$A$304,0)),"Référence inconnue"))</f>
        <v/>
      </c>
      <c r="I1531" s="40" t="str">
        <f aca="false">IF(C1531="","",IFERROR(INDEX(Listes!$B$3:$B$20,MATCH(C1531,Listes!$A$3:$A$20,0)),""))</f>
        <v/>
      </c>
      <c r="J1531" s="40" t="n">
        <f aca="false">IF(OR(H1531="",I1531=""),0,H1531*I1531)</f>
        <v>0</v>
      </c>
      <c r="M1531" s="41" t="str">
        <f aca="false">IF(D1531="","",IF(E1531="Référence inconnue","Référence inconnue",IF(I1531="","Type inconnu",IF(AND(IFERROR(INDEX(Articles!$I$5:$I$304,MATCH(D1531,Articles!$A$5:$A$304,0)),"Aucun")&lt;&gt;"Aucun",G1531=""),"Lot manquant",IF(COUNTIF($N$2:$N$5000,N1531)&gt;1,"Doublon ?","")))))</f>
        <v/>
      </c>
      <c r="N1531" s="6" t="str">
        <f aca="false">IF(D1531="","",B1531&amp;"/"&amp;C1531&amp;"/"&amp;D1531&amp;"/"&amp;G1531&amp;"/"&amp;H1531&amp;"/"&amp;TEXT(A1531,"0"))</f>
        <v/>
      </c>
    </row>
    <row r="1532" customFormat="false" ht="15" hidden="false" customHeight="false" outlineLevel="0" collapsed="false">
      <c r="E1532" s="39" t="str">
        <f aca="false">IF(D1532="","",IFERROR(INDEX(Articles!$B$5:$B$304,MATCH(D1532,Articles!$A$5:$A$304,0)),"Référence inconnue"))</f>
        <v/>
      </c>
      <c r="I1532" s="40" t="str">
        <f aca="false">IF(C1532="","",IFERROR(INDEX(Listes!$B$3:$B$20,MATCH(C1532,Listes!$A$3:$A$20,0)),""))</f>
        <v/>
      </c>
      <c r="J1532" s="40" t="n">
        <f aca="false">IF(OR(H1532="",I1532=""),0,H1532*I1532)</f>
        <v>0</v>
      </c>
      <c r="M1532" s="41" t="str">
        <f aca="false">IF(D1532="","",IF(E1532="Référence inconnue","Référence inconnue",IF(I1532="","Type inconnu",IF(AND(IFERROR(INDEX(Articles!$I$5:$I$304,MATCH(D1532,Articles!$A$5:$A$304,0)),"Aucun")&lt;&gt;"Aucun",G1532=""),"Lot manquant",IF(COUNTIF($N$2:$N$5000,N1532)&gt;1,"Doublon ?","")))))</f>
        <v/>
      </c>
      <c r="N1532" s="6" t="str">
        <f aca="false">IF(D1532="","",B1532&amp;"/"&amp;C1532&amp;"/"&amp;D1532&amp;"/"&amp;G1532&amp;"/"&amp;H1532&amp;"/"&amp;TEXT(A1532,"0"))</f>
        <v/>
      </c>
    </row>
    <row r="1533" customFormat="false" ht="15" hidden="false" customHeight="false" outlineLevel="0" collapsed="false">
      <c r="E1533" s="39" t="str">
        <f aca="false">IF(D1533="","",IFERROR(INDEX(Articles!$B$5:$B$304,MATCH(D1533,Articles!$A$5:$A$304,0)),"Référence inconnue"))</f>
        <v/>
      </c>
      <c r="I1533" s="40" t="str">
        <f aca="false">IF(C1533="","",IFERROR(INDEX(Listes!$B$3:$B$20,MATCH(C1533,Listes!$A$3:$A$20,0)),""))</f>
        <v/>
      </c>
      <c r="J1533" s="40" t="n">
        <f aca="false">IF(OR(H1533="",I1533=""),0,H1533*I1533)</f>
        <v>0</v>
      </c>
      <c r="M1533" s="41" t="str">
        <f aca="false">IF(D1533="","",IF(E1533="Référence inconnue","Référence inconnue",IF(I1533="","Type inconnu",IF(AND(IFERROR(INDEX(Articles!$I$5:$I$304,MATCH(D1533,Articles!$A$5:$A$304,0)),"Aucun")&lt;&gt;"Aucun",G1533=""),"Lot manquant",IF(COUNTIF($N$2:$N$5000,N1533)&gt;1,"Doublon ?","")))))</f>
        <v/>
      </c>
      <c r="N1533" s="6" t="str">
        <f aca="false">IF(D1533="","",B1533&amp;"/"&amp;C1533&amp;"/"&amp;D1533&amp;"/"&amp;G1533&amp;"/"&amp;H1533&amp;"/"&amp;TEXT(A1533,"0"))</f>
        <v/>
      </c>
    </row>
    <row r="1534" customFormat="false" ht="15" hidden="false" customHeight="false" outlineLevel="0" collapsed="false">
      <c r="E1534" s="39" t="str">
        <f aca="false">IF(D1534="","",IFERROR(INDEX(Articles!$B$5:$B$304,MATCH(D1534,Articles!$A$5:$A$304,0)),"Référence inconnue"))</f>
        <v/>
      </c>
      <c r="I1534" s="40" t="str">
        <f aca="false">IF(C1534="","",IFERROR(INDEX(Listes!$B$3:$B$20,MATCH(C1534,Listes!$A$3:$A$20,0)),""))</f>
        <v/>
      </c>
      <c r="J1534" s="40" t="n">
        <f aca="false">IF(OR(H1534="",I1534=""),0,H1534*I1534)</f>
        <v>0</v>
      </c>
      <c r="M1534" s="41" t="str">
        <f aca="false">IF(D1534="","",IF(E1534="Référence inconnue","Référence inconnue",IF(I1534="","Type inconnu",IF(AND(IFERROR(INDEX(Articles!$I$5:$I$304,MATCH(D1534,Articles!$A$5:$A$304,0)),"Aucun")&lt;&gt;"Aucun",G1534=""),"Lot manquant",IF(COUNTIF($N$2:$N$5000,N1534)&gt;1,"Doublon ?","")))))</f>
        <v/>
      </c>
      <c r="N1534" s="6" t="str">
        <f aca="false">IF(D1534="","",B1534&amp;"/"&amp;C1534&amp;"/"&amp;D1534&amp;"/"&amp;G1534&amp;"/"&amp;H1534&amp;"/"&amp;TEXT(A1534,"0"))</f>
        <v/>
      </c>
    </row>
    <row r="1535" customFormat="false" ht="15" hidden="false" customHeight="false" outlineLevel="0" collapsed="false">
      <c r="E1535" s="39" t="str">
        <f aca="false">IF(D1535="","",IFERROR(INDEX(Articles!$B$5:$B$304,MATCH(D1535,Articles!$A$5:$A$304,0)),"Référence inconnue"))</f>
        <v/>
      </c>
      <c r="I1535" s="40" t="str">
        <f aca="false">IF(C1535="","",IFERROR(INDEX(Listes!$B$3:$B$20,MATCH(C1535,Listes!$A$3:$A$20,0)),""))</f>
        <v/>
      </c>
      <c r="J1535" s="40" t="n">
        <f aca="false">IF(OR(H1535="",I1535=""),0,H1535*I1535)</f>
        <v>0</v>
      </c>
      <c r="M1535" s="41" t="str">
        <f aca="false">IF(D1535="","",IF(E1535="Référence inconnue","Référence inconnue",IF(I1535="","Type inconnu",IF(AND(IFERROR(INDEX(Articles!$I$5:$I$304,MATCH(D1535,Articles!$A$5:$A$304,0)),"Aucun")&lt;&gt;"Aucun",G1535=""),"Lot manquant",IF(COUNTIF($N$2:$N$5000,N1535)&gt;1,"Doublon ?","")))))</f>
        <v/>
      </c>
      <c r="N1535" s="6" t="str">
        <f aca="false">IF(D1535="","",B1535&amp;"/"&amp;C1535&amp;"/"&amp;D1535&amp;"/"&amp;G1535&amp;"/"&amp;H1535&amp;"/"&amp;TEXT(A1535,"0"))</f>
        <v/>
      </c>
    </row>
    <row r="1536" customFormat="false" ht="15" hidden="false" customHeight="false" outlineLevel="0" collapsed="false">
      <c r="E1536" s="39" t="str">
        <f aca="false">IF(D1536="","",IFERROR(INDEX(Articles!$B$5:$B$304,MATCH(D1536,Articles!$A$5:$A$304,0)),"Référence inconnue"))</f>
        <v/>
      </c>
      <c r="I1536" s="40" t="str">
        <f aca="false">IF(C1536="","",IFERROR(INDEX(Listes!$B$3:$B$20,MATCH(C1536,Listes!$A$3:$A$20,0)),""))</f>
        <v/>
      </c>
      <c r="J1536" s="40" t="n">
        <f aca="false">IF(OR(H1536="",I1536=""),0,H1536*I1536)</f>
        <v>0</v>
      </c>
      <c r="M1536" s="41" t="str">
        <f aca="false">IF(D1536="","",IF(E1536="Référence inconnue","Référence inconnue",IF(I1536="","Type inconnu",IF(AND(IFERROR(INDEX(Articles!$I$5:$I$304,MATCH(D1536,Articles!$A$5:$A$304,0)),"Aucun")&lt;&gt;"Aucun",G1536=""),"Lot manquant",IF(COUNTIF($N$2:$N$5000,N1536)&gt;1,"Doublon ?","")))))</f>
        <v/>
      </c>
      <c r="N1536" s="6" t="str">
        <f aca="false">IF(D1536="","",B1536&amp;"/"&amp;C1536&amp;"/"&amp;D1536&amp;"/"&amp;G1536&amp;"/"&amp;H1536&amp;"/"&amp;TEXT(A1536,"0"))</f>
        <v/>
      </c>
    </row>
    <row r="1537" customFormat="false" ht="15" hidden="false" customHeight="false" outlineLevel="0" collapsed="false">
      <c r="E1537" s="39" t="str">
        <f aca="false">IF(D1537="","",IFERROR(INDEX(Articles!$B$5:$B$304,MATCH(D1537,Articles!$A$5:$A$304,0)),"Référence inconnue"))</f>
        <v/>
      </c>
      <c r="I1537" s="40" t="str">
        <f aca="false">IF(C1537="","",IFERROR(INDEX(Listes!$B$3:$B$20,MATCH(C1537,Listes!$A$3:$A$20,0)),""))</f>
        <v/>
      </c>
      <c r="J1537" s="40" t="n">
        <f aca="false">IF(OR(H1537="",I1537=""),0,H1537*I1537)</f>
        <v>0</v>
      </c>
      <c r="M1537" s="41" t="str">
        <f aca="false">IF(D1537="","",IF(E1537="Référence inconnue","Référence inconnue",IF(I1537="","Type inconnu",IF(AND(IFERROR(INDEX(Articles!$I$5:$I$304,MATCH(D1537,Articles!$A$5:$A$304,0)),"Aucun")&lt;&gt;"Aucun",G1537=""),"Lot manquant",IF(COUNTIF($N$2:$N$5000,N1537)&gt;1,"Doublon ?","")))))</f>
        <v/>
      </c>
      <c r="N1537" s="6" t="str">
        <f aca="false">IF(D1537="","",B1537&amp;"/"&amp;C1537&amp;"/"&amp;D1537&amp;"/"&amp;G1537&amp;"/"&amp;H1537&amp;"/"&amp;TEXT(A1537,"0"))</f>
        <v/>
      </c>
    </row>
    <row r="1538" customFormat="false" ht="15" hidden="false" customHeight="false" outlineLevel="0" collapsed="false">
      <c r="E1538" s="39" t="str">
        <f aca="false">IF(D1538="","",IFERROR(INDEX(Articles!$B$5:$B$304,MATCH(D1538,Articles!$A$5:$A$304,0)),"Référence inconnue"))</f>
        <v/>
      </c>
      <c r="I1538" s="40" t="str">
        <f aca="false">IF(C1538="","",IFERROR(INDEX(Listes!$B$3:$B$20,MATCH(C1538,Listes!$A$3:$A$20,0)),""))</f>
        <v/>
      </c>
      <c r="J1538" s="40" t="n">
        <f aca="false">IF(OR(H1538="",I1538=""),0,H1538*I1538)</f>
        <v>0</v>
      </c>
      <c r="M1538" s="41" t="str">
        <f aca="false">IF(D1538="","",IF(E1538="Référence inconnue","Référence inconnue",IF(I1538="","Type inconnu",IF(AND(IFERROR(INDEX(Articles!$I$5:$I$304,MATCH(D1538,Articles!$A$5:$A$304,0)),"Aucun")&lt;&gt;"Aucun",G1538=""),"Lot manquant",IF(COUNTIF($N$2:$N$5000,N1538)&gt;1,"Doublon ?","")))))</f>
        <v/>
      </c>
      <c r="N1538" s="6" t="str">
        <f aca="false">IF(D1538="","",B1538&amp;"/"&amp;C1538&amp;"/"&amp;D1538&amp;"/"&amp;G1538&amp;"/"&amp;H1538&amp;"/"&amp;TEXT(A1538,"0"))</f>
        <v/>
      </c>
    </row>
    <row r="1539" customFormat="false" ht="15" hidden="false" customHeight="false" outlineLevel="0" collapsed="false">
      <c r="E1539" s="39" t="str">
        <f aca="false">IF(D1539="","",IFERROR(INDEX(Articles!$B$5:$B$304,MATCH(D1539,Articles!$A$5:$A$304,0)),"Référence inconnue"))</f>
        <v/>
      </c>
      <c r="I1539" s="40" t="str">
        <f aca="false">IF(C1539="","",IFERROR(INDEX(Listes!$B$3:$B$20,MATCH(C1539,Listes!$A$3:$A$20,0)),""))</f>
        <v/>
      </c>
      <c r="J1539" s="40" t="n">
        <f aca="false">IF(OR(H1539="",I1539=""),0,H1539*I1539)</f>
        <v>0</v>
      </c>
      <c r="M1539" s="41" t="str">
        <f aca="false">IF(D1539="","",IF(E1539="Référence inconnue","Référence inconnue",IF(I1539="","Type inconnu",IF(AND(IFERROR(INDEX(Articles!$I$5:$I$304,MATCH(D1539,Articles!$A$5:$A$304,0)),"Aucun")&lt;&gt;"Aucun",G1539=""),"Lot manquant",IF(COUNTIF($N$2:$N$5000,N1539)&gt;1,"Doublon ?","")))))</f>
        <v/>
      </c>
      <c r="N1539" s="6" t="str">
        <f aca="false">IF(D1539="","",B1539&amp;"/"&amp;C1539&amp;"/"&amp;D1539&amp;"/"&amp;G1539&amp;"/"&amp;H1539&amp;"/"&amp;TEXT(A1539,"0"))</f>
        <v/>
      </c>
    </row>
    <row r="1540" customFormat="false" ht="15" hidden="false" customHeight="false" outlineLevel="0" collapsed="false">
      <c r="E1540" s="39" t="str">
        <f aca="false">IF(D1540="","",IFERROR(INDEX(Articles!$B$5:$B$304,MATCH(D1540,Articles!$A$5:$A$304,0)),"Référence inconnue"))</f>
        <v/>
      </c>
      <c r="I1540" s="40" t="str">
        <f aca="false">IF(C1540="","",IFERROR(INDEX(Listes!$B$3:$B$20,MATCH(C1540,Listes!$A$3:$A$20,0)),""))</f>
        <v/>
      </c>
      <c r="J1540" s="40" t="n">
        <f aca="false">IF(OR(H1540="",I1540=""),0,H1540*I1540)</f>
        <v>0</v>
      </c>
      <c r="M1540" s="41" t="str">
        <f aca="false">IF(D1540="","",IF(E1540="Référence inconnue","Référence inconnue",IF(I1540="","Type inconnu",IF(AND(IFERROR(INDEX(Articles!$I$5:$I$304,MATCH(D1540,Articles!$A$5:$A$304,0)),"Aucun")&lt;&gt;"Aucun",G1540=""),"Lot manquant",IF(COUNTIF($N$2:$N$5000,N1540)&gt;1,"Doublon ?","")))))</f>
        <v/>
      </c>
      <c r="N1540" s="6" t="str">
        <f aca="false">IF(D1540="","",B1540&amp;"/"&amp;C1540&amp;"/"&amp;D1540&amp;"/"&amp;G1540&amp;"/"&amp;H1540&amp;"/"&amp;TEXT(A1540,"0"))</f>
        <v/>
      </c>
    </row>
    <row r="1541" customFormat="false" ht="15" hidden="false" customHeight="false" outlineLevel="0" collapsed="false">
      <c r="E1541" s="39" t="str">
        <f aca="false">IF(D1541="","",IFERROR(INDEX(Articles!$B$5:$B$304,MATCH(D1541,Articles!$A$5:$A$304,0)),"Référence inconnue"))</f>
        <v/>
      </c>
      <c r="I1541" s="40" t="str">
        <f aca="false">IF(C1541="","",IFERROR(INDEX(Listes!$B$3:$B$20,MATCH(C1541,Listes!$A$3:$A$20,0)),""))</f>
        <v/>
      </c>
      <c r="J1541" s="40" t="n">
        <f aca="false">IF(OR(H1541="",I1541=""),0,H1541*I1541)</f>
        <v>0</v>
      </c>
      <c r="M1541" s="41" t="str">
        <f aca="false">IF(D1541="","",IF(E1541="Référence inconnue","Référence inconnue",IF(I1541="","Type inconnu",IF(AND(IFERROR(INDEX(Articles!$I$5:$I$304,MATCH(D1541,Articles!$A$5:$A$304,0)),"Aucun")&lt;&gt;"Aucun",G1541=""),"Lot manquant",IF(COUNTIF($N$2:$N$5000,N1541)&gt;1,"Doublon ?","")))))</f>
        <v/>
      </c>
      <c r="N1541" s="6" t="str">
        <f aca="false">IF(D1541="","",B1541&amp;"/"&amp;C1541&amp;"/"&amp;D1541&amp;"/"&amp;G1541&amp;"/"&amp;H1541&amp;"/"&amp;TEXT(A1541,"0"))</f>
        <v/>
      </c>
    </row>
    <row r="1542" customFormat="false" ht="15" hidden="false" customHeight="false" outlineLevel="0" collapsed="false">
      <c r="E1542" s="39" t="str">
        <f aca="false">IF(D1542="","",IFERROR(INDEX(Articles!$B$5:$B$304,MATCH(D1542,Articles!$A$5:$A$304,0)),"Référence inconnue"))</f>
        <v/>
      </c>
      <c r="I1542" s="40" t="str">
        <f aca="false">IF(C1542="","",IFERROR(INDEX(Listes!$B$3:$B$20,MATCH(C1542,Listes!$A$3:$A$20,0)),""))</f>
        <v/>
      </c>
      <c r="J1542" s="40" t="n">
        <f aca="false">IF(OR(H1542="",I1542=""),0,H1542*I1542)</f>
        <v>0</v>
      </c>
      <c r="M1542" s="41" t="str">
        <f aca="false">IF(D1542="","",IF(E1542="Référence inconnue","Référence inconnue",IF(I1542="","Type inconnu",IF(AND(IFERROR(INDEX(Articles!$I$5:$I$304,MATCH(D1542,Articles!$A$5:$A$304,0)),"Aucun")&lt;&gt;"Aucun",G1542=""),"Lot manquant",IF(COUNTIF($N$2:$N$5000,N1542)&gt;1,"Doublon ?","")))))</f>
        <v/>
      </c>
      <c r="N1542" s="6" t="str">
        <f aca="false">IF(D1542="","",B1542&amp;"/"&amp;C1542&amp;"/"&amp;D1542&amp;"/"&amp;G1542&amp;"/"&amp;H1542&amp;"/"&amp;TEXT(A1542,"0"))</f>
        <v/>
      </c>
    </row>
    <row r="1543" customFormat="false" ht="15" hidden="false" customHeight="false" outlineLevel="0" collapsed="false">
      <c r="E1543" s="39" t="str">
        <f aca="false">IF(D1543="","",IFERROR(INDEX(Articles!$B$5:$B$304,MATCH(D1543,Articles!$A$5:$A$304,0)),"Référence inconnue"))</f>
        <v/>
      </c>
      <c r="I1543" s="40" t="str">
        <f aca="false">IF(C1543="","",IFERROR(INDEX(Listes!$B$3:$B$20,MATCH(C1543,Listes!$A$3:$A$20,0)),""))</f>
        <v/>
      </c>
      <c r="J1543" s="40" t="n">
        <f aca="false">IF(OR(H1543="",I1543=""),0,H1543*I1543)</f>
        <v>0</v>
      </c>
      <c r="M1543" s="41" t="str">
        <f aca="false">IF(D1543="","",IF(E1543="Référence inconnue","Référence inconnue",IF(I1543="","Type inconnu",IF(AND(IFERROR(INDEX(Articles!$I$5:$I$304,MATCH(D1543,Articles!$A$5:$A$304,0)),"Aucun")&lt;&gt;"Aucun",G1543=""),"Lot manquant",IF(COUNTIF($N$2:$N$5000,N1543)&gt;1,"Doublon ?","")))))</f>
        <v/>
      </c>
      <c r="N1543" s="6" t="str">
        <f aca="false">IF(D1543="","",B1543&amp;"/"&amp;C1543&amp;"/"&amp;D1543&amp;"/"&amp;G1543&amp;"/"&amp;H1543&amp;"/"&amp;TEXT(A1543,"0"))</f>
        <v/>
      </c>
    </row>
    <row r="1544" customFormat="false" ht="15" hidden="false" customHeight="false" outlineLevel="0" collapsed="false">
      <c r="E1544" s="39" t="str">
        <f aca="false">IF(D1544="","",IFERROR(INDEX(Articles!$B$5:$B$304,MATCH(D1544,Articles!$A$5:$A$304,0)),"Référence inconnue"))</f>
        <v/>
      </c>
      <c r="I1544" s="40" t="str">
        <f aca="false">IF(C1544="","",IFERROR(INDEX(Listes!$B$3:$B$20,MATCH(C1544,Listes!$A$3:$A$20,0)),""))</f>
        <v/>
      </c>
      <c r="J1544" s="40" t="n">
        <f aca="false">IF(OR(H1544="",I1544=""),0,H1544*I1544)</f>
        <v>0</v>
      </c>
      <c r="M1544" s="41" t="str">
        <f aca="false">IF(D1544="","",IF(E1544="Référence inconnue","Référence inconnue",IF(I1544="","Type inconnu",IF(AND(IFERROR(INDEX(Articles!$I$5:$I$304,MATCH(D1544,Articles!$A$5:$A$304,0)),"Aucun")&lt;&gt;"Aucun",G1544=""),"Lot manquant",IF(COUNTIF($N$2:$N$5000,N1544)&gt;1,"Doublon ?","")))))</f>
        <v/>
      </c>
      <c r="N1544" s="6" t="str">
        <f aca="false">IF(D1544="","",B1544&amp;"/"&amp;C1544&amp;"/"&amp;D1544&amp;"/"&amp;G1544&amp;"/"&amp;H1544&amp;"/"&amp;TEXT(A1544,"0"))</f>
        <v/>
      </c>
    </row>
    <row r="1545" customFormat="false" ht="15" hidden="false" customHeight="false" outlineLevel="0" collapsed="false">
      <c r="E1545" s="39" t="str">
        <f aca="false">IF(D1545="","",IFERROR(INDEX(Articles!$B$5:$B$304,MATCH(D1545,Articles!$A$5:$A$304,0)),"Référence inconnue"))</f>
        <v/>
      </c>
      <c r="I1545" s="40" t="str">
        <f aca="false">IF(C1545="","",IFERROR(INDEX(Listes!$B$3:$B$20,MATCH(C1545,Listes!$A$3:$A$20,0)),""))</f>
        <v/>
      </c>
      <c r="J1545" s="40" t="n">
        <f aca="false">IF(OR(H1545="",I1545=""),0,H1545*I1545)</f>
        <v>0</v>
      </c>
      <c r="M1545" s="41" t="str">
        <f aca="false">IF(D1545="","",IF(E1545="Référence inconnue","Référence inconnue",IF(I1545="","Type inconnu",IF(AND(IFERROR(INDEX(Articles!$I$5:$I$304,MATCH(D1545,Articles!$A$5:$A$304,0)),"Aucun")&lt;&gt;"Aucun",G1545=""),"Lot manquant",IF(COUNTIF($N$2:$N$5000,N1545)&gt;1,"Doublon ?","")))))</f>
        <v/>
      </c>
      <c r="N1545" s="6" t="str">
        <f aca="false">IF(D1545="","",B1545&amp;"/"&amp;C1545&amp;"/"&amp;D1545&amp;"/"&amp;G1545&amp;"/"&amp;H1545&amp;"/"&amp;TEXT(A1545,"0"))</f>
        <v/>
      </c>
    </row>
    <row r="1546" customFormat="false" ht="15" hidden="false" customHeight="false" outlineLevel="0" collapsed="false">
      <c r="E1546" s="39" t="str">
        <f aca="false">IF(D1546="","",IFERROR(INDEX(Articles!$B$5:$B$304,MATCH(D1546,Articles!$A$5:$A$304,0)),"Référence inconnue"))</f>
        <v/>
      </c>
      <c r="I1546" s="40" t="str">
        <f aca="false">IF(C1546="","",IFERROR(INDEX(Listes!$B$3:$B$20,MATCH(C1546,Listes!$A$3:$A$20,0)),""))</f>
        <v/>
      </c>
      <c r="J1546" s="40" t="n">
        <f aca="false">IF(OR(H1546="",I1546=""),0,H1546*I1546)</f>
        <v>0</v>
      </c>
      <c r="M1546" s="41" t="str">
        <f aca="false">IF(D1546="","",IF(E1546="Référence inconnue","Référence inconnue",IF(I1546="","Type inconnu",IF(AND(IFERROR(INDEX(Articles!$I$5:$I$304,MATCH(D1546,Articles!$A$5:$A$304,0)),"Aucun")&lt;&gt;"Aucun",G1546=""),"Lot manquant",IF(COUNTIF($N$2:$N$5000,N1546)&gt;1,"Doublon ?","")))))</f>
        <v/>
      </c>
      <c r="N1546" s="6" t="str">
        <f aca="false">IF(D1546="","",B1546&amp;"/"&amp;C1546&amp;"/"&amp;D1546&amp;"/"&amp;G1546&amp;"/"&amp;H1546&amp;"/"&amp;TEXT(A1546,"0"))</f>
        <v/>
      </c>
    </row>
    <row r="1547" customFormat="false" ht="15" hidden="false" customHeight="false" outlineLevel="0" collapsed="false">
      <c r="E1547" s="39" t="str">
        <f aca="false">IF(D1547="","",IFERROR(INDEX(Articles!$B$5:$B$304,MATCH(D1547,Articles!$A$5:$A$304,0)),"Référence inconnue"))</f>
        <v/>
      </c>
      <c r="I1547" s="40" t="str">
        <f aca="false">IF(C1547="","",IFERROR(INDEX(Listes!$B$3:$B$20,MATCH(C1547,Listes!$A$3:$A$20,0)),""))</f>
        <v/>
      </c>
      <c r="J1547" s="40" t="n">
        <f aca="false">IF(OR(H1547="",I1547=""),0,H1547*I1547)</f>
        <v>0</v>
      </c>
      <c r="M1547" s="41" t="str">
        <f aca="false">IF(D1547="","",IF(E1547="Référence inconnue","Référence inconnue",IF(I1547="","Type inconnu",IF(AND(IFERROR(INDEX(Articles!$I$5:$I$304,MATCH(D1547,Articles!$A$5:$A$304,0)),"Aucun")&lt;&gt;"Aucun",G1547=""),"Lot manquant",IF(COUNTIF($N$2:$N$5000,N1547)&gt;1,"Doublon ?","")))))</f>
        <v/>
      </c>
      <c r="N1547" s="6" t="str">
        <f aca="false">IF(D1547="","",B1547&amp;"/"&amp;C1547&amp;"/"&amp;D1547&amp;"/"&amp;G1547&amp;"/"&amp;H1547&amp;"/"&amp;TEXT(A1547,"0"))</f>
        <v/>
      </c>
    </row>
    <row r="1548" customFormat="false" ht="15" hidden="false" customHeight="false" outlineLevel="0" collapsed="false">
      <c r="E1548" s="39" t="str">
        <f aca="false">IF(D1548="","",IFERROR(INDEX(Articles!$B$5:$B$304,MATCH(D1548,Articles!$A$5:$A$304,0)),"Référence inconnue"))</f>
        <v/>
      </c>
      <c r="I1548" s="40" t="str">
        <f aca="false">IF(C1548="","",IFERROR(INDEX(Listes!$B$3:$B$20,MATCH(C1548,Listes!$A$3:$A$20,0)),""))</f>
        <v/>
      </c>
      <c r="J1548" s="40" t="n">
        <f aca="false">IF(OR(H1548="",I1548=""),0,H1548*I1548)</f>
        <v>0</v>
      </c>
      <c r="M1548" s="41" t="str">
        <f aca="false">IF(D1548="","",IF(E1548="Référence inconnue","Référence inconnue",IF(I1548="","Type inconnu",IF(AND(IFERROR(INDEX(Articles!$I$5:$I$304,MATCH(D1548,Articles!$A$5:$A$304,0)),"Aucun")&lt;&gt;"Aucun",G1548=""),"Lot manquant",IF(COUNTIF($N$2:$N$5000,N1548)&gt;1,"Doublon ?","")))))</f>
        <v/>
      </c>
      <c r="N1548" s="6" t="str">
        <f aca="false">IF(D1548="","",B1548&amp;"/"&amp;C1548&amp;"/"&amp;D1548&amp;"/"&amp;G1548&amp;"/"&amp;H1548&amp;"/"&amp;TEXT(A1548,"0"))</f>
        <v/>
      </c>
    </row>
    <row r="1549" customFormat="false" ht="15" hidden="false" customHeight="false" outlineLevel="0" collapsed="false">
      <c r="E1549" s="39" t="str">
        <f aca="false">IF(D1549="","",IFERROR(INDEX(Articles!$B$5:$B$304,MATCH(D1549,Articles!$A$5:$A$304,0)),"Référence inconnue"))</f>
        <v/>
      </c>
      <c r="I1549" s="40" t="str">
        <f aca="false">IF(C1549="","",IFERROR(INDEX(Listes!$B$3:$B$20,MATCH(C1549,Listes!$A$3:$A$20,0)),""))</f>
        <v/>
      </c>
      <c r="J1549" s="40" t="n">
        <f aca="false">IF(OR(H1549="",I1549=""),0,H1549*I1549)</f>
        <v>0</v>
      </c>
      <c r="M1549" s="41" t="str">
        <f aca="false">IF(D1549="","",IF(E1549="Référence inconnue","Référence inconnue",IF(I1549="","Type inconnu",IF(AND(IFERROR(INDEX(Articles!$I$5:$I$304,MATCH(D1549,Articles!$A$5:$A$304,0)),"Aucun")&lt;&gt;"Aucun",G1549=""),"Lot manquant",IF(COUNTIF($N$2:$N$5000,N1549)&gt;1,"Doublon ?","")))))</f>
        <v/>
      </c>
      <c r="N1549" s="6" t="str">
        <f aca="false">IF(D1549="","",B1549&amp;"/"&amp;C1549&amp;"/"&amp;D1549&amp;"/"&amp;G1549&amp;"/"&amp;H1549&amp;"/"&amp;TEXT(A1549,"0"))</f>
        <v/>
      </c>
    </row>
    <row r="1550" customFormat="false" ht="15" hidden="false" customHeight="false" outlineLevel="0" collapsed="false">
      <c r="E1550" s="39" t="str">
        <f aca="false">IF(D1550="","",IFERROR(INDEX(Articles!$B$5:$B$304,MATCH(D1550,Articles!$A$5:$A$304,0)),"Référence inconnue"))</f>
        <v/>
      </c>
      <c r="I1550" s="40" t="str">
        <f aca="false">IF(C1550="","",IFERROR(INDEX(Listes!$B$3:$B$20,MATCH(C1550,Listes!$A$3:$A$20,0)),""))</f>
        <v/>
      </c>
      <c r="J1550" s="40" t="n">
        <f aca="false">IF(OR(H1550="",I1550=""),0,H1550*I1550)</f>
        <v>0</v>
      </c>
      <c r="M1550" s="41" t="str">
        <f aca="false">IF(D1550="","",IF(E1550="Référence inconnue","Référence inconnue",IF(I1550="","Type inconnu",IF(AND(IFERROR(INDEX(Articles!$I$5:$I$304,MATCH(D1550,Articles!$A$5:$A$304,0)),"Aucun")&lt;&gt;"Aucun",G1550=""),"Lot manquant",IF(COUNTIF($N$2:$N$5000,N1550)&gt;1,"Doublon ?","")))))</f>
        <v/>
      </c>
      <c r="N1550" s="6" t="str">
        <f aca="false">IF(D1550="","",B1550&amp;"/"&amp;C1550&amp;"/"&amp;D1550&amp;"/"&amp;G1550&amp;"/"&amp;H1550&amp;"/"&amp;TEXT(A1550,"0"))</f>
        <v/>
      </c>
    </row>
    <row r="1551" customFormat="false" ht="15" hidden="false" customHeight="false" outlineLevel="0" collapsed="false">
      <c r="E1551" s="39" t="str">
        <f aca="false">IF(D1551="","",IFERROR(INDEX(Articles!$B$5:$B$304,MATCH(D1551,Articles!$A$5:$A$304,0)),"Référence inconnue"))</f>
        <v/>
      </c>
      <c r="I1551" s="40" t="str">
        <f aca="false">IF(C1551="","",IFERROR(INDEX(Listes!$B$3:$B$20,MATCH(C1551,Listes!$A$3:$A$20,0)),""))</f>
        <v/>
      </c>
      <c r="J1551" s="40" t="n">
        <f aca="false">IF(OR(H1551="",I1551=""),0,H1551*I1551)</f>
        <v>0</v>
      </c>
      <c r="M1551" s="41" t="str">
        <f aca="false">IF(D1551="","",IF(E1551="Référence inconnue","Référence inconnue",IF(I1551="","Type inconnu",IF(AND(IFERROR(INDEX(Articles!$I$5:$I$304,MATCH(D1551,Articles!$A$5:$A$304,0)),"Aucun")&lt;&gt;"Aucun",G1551=""),"Lot manquant",IF(COUNTIF($N$2:$N$5000,N1551)&gt;1,"Doublon ?","")))))</f>
        <v/>
      </c>
      <c r="N1551" s="6" t="str">
        <f aca="false">IF(D1551="","",B1551&amp;"/"&amp;C1551&amp;"/"&amp;D1551&amp;"/"&amp;G1551&amp;"/"&amp;H1551&amp;"/"&amp;TEXT(A1551,"0"))</f>
        <v/>
      </c>
    </row>
    <row r="1552" customFormat="false" ht="15" hidden="false" customHeight="false" outlineLevel="0" collapsed="false">
      <c r="E1552" s="39" t="str">
        <f aca="false">IF(D1552="","",IFERROR(INDEX(Articles!$B$5:$B$304,MATCH(D1552,Articles!$A$5:$A$304,0)),"Référence inconnue"))</f>
        <v/>
      </c>
      <c r="I1552" s="40" t="str">
        <f aca="false">IF(C1552="","",IFERROR(INDEX(Listes!$B$3:$B$20,MATCH(C1552,Listes!$A$3:$A$20,0)),""))</f>
        <v/>
      </c>
      <c r="J1552" s="40" t="n">
        <f aca="false">IF(OR(H1552="",I1552=""),0,H1552*I1552)</f>
        <v>0</v>
      </c>
      <c r="M1552" s="41" t="str">
        <f aca="false">IF(D1552="","",IF(E1552="Référence inconnue","Référence inconnue",IF(I1552="","Type inconnu",IF(AND(IFERROR(INDEX(Articles!$I$5:$I$304,MATCH(D1552,Articles!$A$5:$A$304,0)),"Aucun")&lt;&gt;"Aucun",G1552=""),"Lot manquant",IF(COUNTIF($N$2:$N$5000,N1552)&gt;1,"Doublon ?","")))))</f>
        <v/>
      </c>
      <c r="N1552" s="6" t="str">
        <f aca="false">IF(D1552="","",B1552&amp;"/"&amp;C1552&amp;"/"&amp;D1552&amp;"/"&amp;G1552&amp;"/"&amp;H1552&amp;"/"&amp;TEXT(A1552,"0"))</f>
        <v/>
      </c>
    </row>
    <row r="1553" customFormat="false" ht="15" hidden="false" customHeight="false" outlineLevel="0" collapsed="false">
      <c r="E1553" s="39" t="str">
        <f aca="false">IF(D1553="","",IFERROR(INDEX(Articles!$B$5:$B$304,MATCH(D1553,Articles!$A$5:$A$304,0)),"Référence inconnue"))</f>
        <v/>
      </c>
      <c r="I1553" s="40" t="str">
        <f aca="false">IF(C1553="","",IFERROR(INDEX(Listes!$B$3:$B$20,MATCH(C1553,Listes!$A$3:$A$20,0)),""))</f>
        <v/>
      </c>
      <c r="J1553" s="40" t="n">
        <f aca="false">IF(OR(H1553="",I1553=""),0,H1553*I1553)</f>
        <v>0</v>
      </c>
      <c r="M1553" s="41" t="str">
        <f aca="false">IF(D1553="","",IF(E1553="Référence inconnue","Référence inconnue",IF(I1553="","Type inconnu",IF(AND(IFERROR(INDEX(Articles!$I$5:$I$304,MATCH(D1553,Articles!$A$5:$A$304,0)),"Aucun")&lt;&gt;"Aucun",G1553=""),"Lot manquant",IF(COUNTIF($N$2:$N$5000,N1553)&gt;1,"Doublon ?","")))))</f>
        <v/>
      </c>
      <c r="N1553" s="6" t="str">
        <f aca="false">IF(D1553="","",B1553&amp;"/"&amp;C1553&amp;"/"&amp;D1553&amp;"/"&amp;G1553&amp;"/"&amp;H1553&amp;"/"&amp;TEXT(A1553,"0"))</f>
        <v/>
      </c>
    </row>
    <row r="1554" customFormat="false" ht="15" hidden="false" customHeight="false" outlineLevel="0" collapsed="false">
      <c r="E1554" s="39" t="str">
        <f aca="false">IF(D1554="","",IFERROR(INDEX(Articles!$B$5:$B$304,MATCH(D1554,Articles!$A$5:$A$304,0)),"Référence inconnue"))</f>
        <v/>
      </c>
      <c r="I1554" s="40" t="str">
        <f aca="false">IF(C1554="","",IFERROR(INDEX(Listes!$B$3:$B$20,MATCH(C1554,Listes!$A$3:$A$20,0)),""))</f>
        <v/>
      </c>
      <c r="J1554" s="40" t="n">
        <f aca="false">IF(OR(H1554="",I1554=""),0,H1554*I1554)</f>
        <v>0</v>
      </c>
      <c r="M1554" s="41" t="str">
        <f aca="false">IF(D1554="","",IF(E1554="Référence inconnue","Référence inconnue",IF(I1554="","Type inconnu",IF(AND(IFERROR(INDEX(Articles!$I$5:$I$304,MATCH(D1554,Articles!$A$5:$A$304,0)),"Aucun")&lt;&gt;"Aucun",G1554=""),"Lot manquant",IF(COUNTIF($N$2:$N$5000,N1554)&gt;1,"Doublon ?","")))))</f>
        <v/>
      </c>
      <c r="N1554" s="6" t="str">
        <f aca="false">IF(D1554="","",B1554&amp;"/"&amp;C1554&amp;"/"&amp;D1554&amp;"/"&amp;G1554&amp;"/"&amp;H1554&amp;"/"&amp;TEXT(A1554,"0"))</f>
        <v/>
      </c>
    </row>
    <row r="1555" customFormat="false" ht="15" hidden="false" customHeight="false" outlineLevel="0" collapsed="false">
      <c r="E1555" s="39" t="str">
        <f aca="false">IF(D1555="","",IFERROR(INDEX(Articles!$B$5:$B$304,MATCH(D1555,Articles!$A$5:$A$304,0)),"Référence inconnue"))</f>
        <v/>
      </c>
      <c r="I1555" s="40" t="str">
        <f aca="false">IF(C1555="","",IFERROR(INDEX(Listes!$B$3:$B$20,MATCH(C1555,Listes!$A$3:$A$20,0)),""))</f>
        <v/>
      </c>
      <c r="J1555" s="40" t="n">
        <f aca="false">IF(OR(H1555="",I1555=""),0,H1555*I1555)</f>
        <v>0</v>
      </c>
      <c r="M1555" s="41" t="str">
        <f aca="false">IF(D1555="","",IF(E1555="Référence inconnue","Référence inconnue",IF(I1555="","Type inconnu",IF(AND(IFERROR(INDEX(Articles!$I$5:$I$304,MATCH(D1555,Articles!$A$5:$A$304,0)),"Aucun")&lt;&gt;"Aucun",G1555=""),"Lot manquant",IF(COUNTIF($N$2:$N$5000,N1555)&gt;1,"Doublon ?","")))))</f>
        <v/>
      </c>
      <c r="N1555" s="6" t="str">
        <f aca="false">IF(D1555="","",B1555&amp;"/"&amp;C1555&amp;"/"&amp;D1555&amp;"/"&amp;G1555&amp;"/"&amp;H1555&amp;"/"&amp;TEXT(A1555,"0"))</f>
        <v/>
      </c>
    </row>
    <row r="1556" customFormat="false" ht="15" hidden="false" customHeight="false" outlineLevel="0" collapsed="false">
      <c r="E1556" s="39" t="str">
        <f aca="false">IF(D1556="","",IFERROR(INDEX(Articles!$B$5:$B$304,MATCH(D1556,Articles!$A$5:$A$304,0)),"Référence inconnue"))</f>
        <v/>
      </c>
      <c r="I1556" s="40" t="str">
        <f aca="false">IF(C1556="","",IFERROR(INDEX(Listes!$B$3:$B$20,MATCH(C1556,Listes!$A$3:$A$20,0)),""))</f>
        <v/>
      </c>
      <c r="J1556" s="40" t="n">
        <f aca="false">IF(OR(H1556="",I1556=""),0,H1556*I1556)</f>
        <v>0</v>
      </c>
      <c r="M1556" s="41" t="str">
        <f aca="false">IF(D1556="","",IF(E1556="Référence inconnue","Référence inconnue",IF(I1556="","Type inconnu",IF(AND(IFERROR(INDEX(Articles!$I$5:$I$304,MATCH(D1556,Articles!$A$5:$A$304,0)),"Aucun")&lt;&gt;"Aucun",G1556=""),"Lot manquant",IF(COUNTIF($N$2:$N$5000,N1556)&gt;1,"Doublon ?","")))))</f>
        <v/>
      </c>
      <c r="N1556" s="6" t="str">
        <f aca="false">IF(D1556="","",B1556&amp;"/"&amp;C1556&amp;"/"&amp;D1556&amp;"/"&amp;G1556&amp;"/"&amp;H1556&amp;"/"&amp;TEXT(A1556,"0"))</f>
        <v/>
      </c>
    </row>
    <row r="1557" customFormat="false" ht="15" hidden="false" customHeight="false" outlineLevel="0" collapsed="false">
      <c r="E1557" s="39" t="str">
        <f aca="false">IF(D1557="","",IFERROR(INDEX(Articles!$B$5:$B$304,MATCH(D1557,Articles!$A$5:$A$304,0)),"Référence inconnue"))</f>
        <v/>
      </c>
      <c r="I1557" s="40" t="str">
        <f aca="false">IF(C1557="","",IFERROR(INDEX(Listes!$B$3:$B$20,MATCH(C1557,Listes!$A$3:$A$20,0)),""))</f>
        <v/>
      </c>
      <c r="J1557" s="40" t="n">
        <f aca="false">IF(OR(H1557="",I1557=""),0,H1557*I1557)</f>
        <v>0</v>
      </c>
      <c r="M1557" s="41" t="str">
        <f aca="false">IF(D1557="","",IF(E1557="Référence inconnue","Référence inconnue",IF(I1557="","Type inconnu",IF(AND(IFERROR(INDEX(Articles!$I$5:$I$304,MATCH(D1557,Articles!$A$5:$A$304,0)),"Aucun")&lt;&gt;"Aucun",G1557=""),"Lot manquant",IF(COUNTIF($N$2:$N$5000,N1557)&gt;1,"Doublon ?","")))))</f>
        <v/>
      </c>
      <c r="N1557" s="6" t="str">
        <f aca="false">IF(D1557="","",B1557&amp;"/"&amp;C1557&amp;"/"&amp;D1557&amp;"/"&amp;G1557&amp;"/"&amp;H1557&amp;"/"&amp;TEXT(A1557,"0"))</f>
        <v/>
      </c>
    </row>
    <row r="1558" customFormat="false" ht="15" hidden="false" customHeight="false" outlineLevel="0" collapsed="false">
      <c r="E1558" s="39" t="str">
        <f aca="false">IF(D1558="","",IFERROR(INDEX(Articles!$B$5:$B$304,MATCH(D1558,Articles!$A$5:$A$304,0)),"Référence inconnue"))</f>
        <v/>
      </c>
      <c r="I1558" s="40" t="str">
        <f aca="false">IF(C1558="","",IFERROR(INDEX(Listes!$B$3:$B$20,MATCH(C1558,Listes!$A$3:$A$20,0)),""))</f>
        <v/>
      </c>
      <c r="J1558" s="40" t="n">
        <f aca="false">IF(OR(H1558="",I1558=""),0,H1558*I1558)</f>
        <v>0</v>
      </c>
      <c r="M1558" s="41" t="str">
        <f aca="false">IF(D1558="","",IF(E1558="Référence inconnue","Référence inconnue",IF(I1558="","Type inconnu",IF(AND(IFERROR(INDEX(Articles!$I$5:$I$304,MATCH(D1558,Articles!$A$5:$A$304,0)),"Aucun")&lt;&gt;"Aucun",G1558=""),"Lot manquant",IF(COUNTIF($N$2:$N$5000,N1558)&gt;1,"Doublon ?","")))))</f>
        <v/>
      </c>
      <c r="N1558" s="6" t="str">
        <f aca="false">IF(D1558="","",B1558&amp;"/"&amp;C1558&amp;"/"&amp;D1558&amp;"/"&amp;G1558&amp;"/"&amp;H1558&amp;"/"&amp;TEXT(A1558,"0"))</f>
        <v/>
      </c>
    </row>
    <row r="1559" customFormat="false" ht="15" hidden="false" customHeight="false" outlineLevel="0" collapsed="false">
      <c r="E1559" s="39" t="str">
        <f aca="false">IF(D1559="","",IFERROR(INDEX(Articles!$B$5:$B$304,MATCH(D1559,Articles!$A$5:$A$304,0)),"Référence inconnue"))</f>
        <v/>
      </c>
      <c r="I1559" s="40" t="str">
        <f aca="false">IF(C1559="","",IFERROR(INDEX(Listes!$B$3:$B$20,MATCH(C1559,Listes!$A$3:$A$20,0)),""))</f>
        <v/>
      </c>
      <c r="J1559" s="40" t="n">
        <f aca="false">IF(OR(H1559="",I1559=""),0,H1559*I1559)</f>
        <v>0</v>
      </c>
      <c r="M1559" s="41" t="str">
        <f aca="false">IF(D1559="","",IF(E1559="Référence inconnue","Référence inconnue",IF(I1559="","Type inconnu",IF(AND(IFERROR(INDEX(Articles!$I$5:$I$304,MATCH(D1559,Articles!$A$5:$A$304,0)),"Aucun")&lt;&gt;"Aucun",G1559=""),"Lot manquant",IF(COUNTIF($N$2:$N$5000,N1559)&gt;1,"Doublon ?","")))))</f>
        <v/>
      </c>
      <c r="N1559" s="6" t="str">
        <f aca="false">IF(D1559="","",B1559&amp;"/"&amp;C1559&amp;"/"&amp;D1559&amp;"/"&amp;G1559&amp;"/"&amp;H1559&amp;"/"&amp;TEXT(A1559,"0"))</f>
        <v/>
      </c>
    </row>
    <row r="1560" customFormat="false" ht="15" hidden="false" customHeight="false" outlineLevel="0" collapsed="false">
      <c r="E1560" s="39" t="str">
        <f aca="false">IF(D1560="","",IFERROR(INDEX(Articles!$B$5:$B$304,MATCH(D1560,Articles!$A$5:$A$304,0)),"Référence inconnue"))</f>
        <v/>
      </c>
      <c r="I1560" s="40" t="str">
        <f aca="false">IF(C1560="","",IFERROR(INDEX(Listes!$B$3:$B$20,MATCH(C1560,Listes!$A$3:$A$20,0)),""))</f>
        <v/>
      </c>
      <c r="J1560" s="40" t="n">
        <f aca="false">IF(OR(H1560="",I1560=""),0,H1560*I1560)</f>
        <v>0</v>
      </c>
      <c r="M1560" s="41" t="str">
        <f aca="false">IF(D1560="","",IF(E1560="Référence inconnue","Référence inconnue",IF(I1560="","Type inconnu",IF(AND(IFERROR(INDEX(Articles!$I$5:$I$304,MATCH(D1560,Articles!$A$5:$A$304,0)),"Aucun")&lt;&gt;"Aucun",G1560=""),"Lot manquant",IF(COUNTIF($N$2:$N$5000,N1560)&gt;1,"Doublon ?","")))))</f>
        <v/>
      </c>
      <c r="N1560" s="6" t="str">
        <f aca="false">IF(D1560="","",B1560&amp;"/"&amp;C1560&amp;"/"&amp;D1560&amp;"/"&amp;G1560&amp;"/"&amp;H1560&amp;"/"&amp;TEXT(A1560,"0"))</f>
        <v/>
      </c>
    </row>
    <row r="1561" customFormat="false" ht="15" hidden="false" customHeight="false" outlineLevel="0" collapsed="false">
      <c r="E1561" s="39" t="str">
        <f aca="false">IF(D1561="","",IFERROR(INDEX(Articles!$B$5:$B$304,MATCH(D1561,Articles!$A$5:$A$304,0)),"Référence inconnue"))</f>
        <v/>
      </c>
      <c r="I1561" s="40" t="str">
        <f aca="false">IF(C1561="","",IFERROR(INDEX(Listes!$B$3:$B$20,MATCH(C1561,Listes!$A$3:$A$20,0)),""))</f>
        <v/>
      </c>
      <c r="J1561" s="40" t="n">
        <f aca="false">IF(OR(H1561="",I1561=""),0,H1561*I1561)</f>
        <v>0</v>
      </c>
      <c r="M1561" s="41" t="str">
        <f aca="false">IF(D1561="","",IF(E1561="Référence inconnue","Référence inconnue",IF(I1561="","Type inconnu",IF(AND(IFERROR(INDEX(Articles!$I$5:$I$304,MATCH(D1561,Articles!$A$5:$A$304,0)),"Aucun")&lt;&gt;"Aucun",G1561=""),"Lot manquant",IF(COUNTIF($N$2:$N$5000,N1561)&gt;1,"Doublon ?","")))))</f>
        <v/>
      </c>
      <c r="N1561" s="6" t="str">
        <f aca="false">IF(D1561="","",B1561&amp;"/"&amp;C1561&amp;"/"&amp;D1561&amp;"/"&amp;G1561&amp;"/"&amp;H1561&amp;"/"&amp;TEXT(A1561,"0"))</f>
        <v/>
      </c>
    </row>
    <row r="1562" customFormat="false" ht="15" hidden="false" customHeight="false" outlineLevel="0" collapsed="false">
      <c r="E1562" s="39" t="str">
        <f aca="false">IF(D1562="","",IFERROR(INDEX(Articles!$B$5:$B$304,MATCH(D1562,Articles!$A$5:$A$304,0)),"Référence inconnue"))</f>
        <v/>
      </c>
      <c r="I1562" s="40" t="str">
        <f aca="false">IF(C1562="","",IFERROR(INDEX(Listes!$B$3:$B$20,MATCH(C1562,Listes!$A$3:$A$20,0)),""))</f>
        <v/>
      </c>
      <c r="J1562" s="40" t="n">
        <f aca="false">IF(OR(H1562="",I1562=""),0,H1562*I1562)</f>
        <v>0</v>
      </c>
      <c r="M1562" s="41" t="str">
        <f aca="false">IF(D1562="","",IF(E1562="Référence inconnue","Référence inconnue",IF(I1562="","Type inconnu",IF(AND(IFERROR(INDEX(Articles!$I$5:$I$304,MATCH(D1562,Articles!$A$5:$A$304,0)),"Aucun")&lt;&gt;"Aucun",G1562=""),"Lot manquant",IF(COUNTIF($N$2:$N$5000,N1562)&gt;1,"Doublon ?","")))))</f>
        <v/>
      </c>
      <c r="N1562" s="6" t="str">
        <f aca="false">IF(D1562="","",B1562&amp;"/"&amp;C1562&amp;"/"&amp;D1562&amp;"/"&amp;G1562&amp;"/"&amp;H1562&amp;"/"&amp;TEXT(A1562,"0"))</f>
        <v/>
      </c>
    </row>
    <row r="1563" customFormat="false" ht="15" hidden="false" customHeight="false" outlineLevel="0" collapsed="false">
      <c r="E1563" s="39" t="str">
        <f aca="false">IF(D1563="","",IFERROR(INDEX(Articles!$B$5:$B$304,MATCH(D1563,Articles!$A$5:$A$304,0)),"Référence inconnue"))</f>
        <v/>
      </c>
      <c r="I1563" s="40" t="str">
        <f aca="false">IF(C1563="","",IFERROR(INDEX(Listes!$B$3:$B$20,MATCH(C1563,Listes!$A$3:$A$20,0)),""))</f>
        <v/>
      </c>
      <c r="J1563" s="40" t="n">
        <f aca="false">IF(OR(H1563="",I1563=""),0,H1563*I1563)</f>
        <v>0</v>
      </c>
      <c r="M1563" s="41" t="str">
        <f aca="false">IF(D1563="","",IF(E1563="Référence inconnue","Référence inconnue",IF(I1563="","Type inconnu",IF(AND(IFERROR(INDEX(Articles!$I$5:$I$304,MATCH(D1563,Articles!$A$5:$A$304,0)),"Aucun")&lt;&gt;"Aucun",G1563=""),"Lot manquant",IF(COUNTIF($N$2:$N$5000,N1563)&gt;1,"Doublon ?","")))))</f>
        <v/>
      </c>
      <c r="N1563" s="6" t="str">
        <f aca="false">IF(D1563="","",B1563&amp;"/"&amp;C1563&amp;"/"&amp;D1563&amp;"/"&amp;G1563&amp;"/"&amp;H1563&amp;"/"&amp;TEXT(A1563,"0"))</f>
        <v/>
      </c>
    </row>
    <row r="1564" customFormat="false" ht="15" hidden="false" customHeight="false" outlineLevel="0" collapsed="false">
      <c r="E1564" s="39" t="str">
        <f aca="false">IF(D1564="","",IFERROR(INDEX(Articles!$B$5:$B$304,MATCH(D1564,Articles!$A$5:$A$304,0)),"Référence inconnue"))</f>
        <v/>
      </c>
      <c r="I1564" s="40" t="str">
        <f aca="false">IF(C1564="","",IFERROR(INDEX(Listes!$B$3:$B$20,MATCH(C1564,Listes!$A$3:$A$20,0)),""))</f>
        <v/>
      </c>
      <c r="J1564" s="40" t="n">
        <f aca="false">IF(OR(H1564="",I1564=""),0,H1564*I1564)</f>
        <v>0</v>
      </c>
      <c r="M1564" s="41" t="str">
        <f aca="false">IF(D1564="","",IF(E1564="Référence inconnue","Référence inconnue",IF(I1564="","Type inconnu",IF(AND(IFERROR(INDEX(Articles!$I$5:$I$304,MATCH(D1564,Articles!$A$5:$A$304,0)),"Aucun")&lt;&gt;"Aucun",G1564=""),"Lot manquant",IF(COUNTIF($N$2:$N$5000,N1564)&gt;1,"Doublon ?","")))))</f>
        <v/>
      </c>
      <c r="N1564" s="6" t="str">
        <f aca="false">IF(D1564="","",B1564&amp;"/"&amp;C1564&amp;"/"&amp;D1564&amp;"/"&amp;G1564&amp;"/"&amp;H1564&amp;"/"&amp;TEXT(A1564,"0"))</f>
        <v/>
      </c>
    </row>
    <row r="1565" customFormat="false" ht="15" hidden="false" customHeight="false" outlineLevel="0" collapsed="false">
      <c r="E1565" s="39" t="str">
        <f aca="false">IF(D1565="","",IFERROR(INDEX(Articles!$B$5:$B$304,MATCH(D1565,Articles!$A$5:$A$304,0)),"Référence inconnue"))</f>
        <v/>
      </c>
      <c r="I1565" s="40" t="str">
        <f aca="false">IF(C1565="","",IFERROR(INDEX(Listes!$B$3:$B$20,MATCH(C1565,Listes!$A$3:$A$20,0)),""))</f>
        <v/>
      </c>
      <c r="J1565" s="40" t="n">
        <f aca="false">IF(OR(H1565="",I1565=""),0,H1565*I1565)</f>
        <v>0</v>
      </c>
      <c r="M1565" s="41" t="str">
        <f aca="false">IF(D1565="","",IF(E1565="Référence inconnue","Référence inconnue",IF(I1565="","Type inconnu",IF(AND(IFERROR(INDEX(Articles!$I$5:$I$304,MATCH(D1565,Articles!$A$5:$A$304,0)),"Aucun")&lt;&gt;"Aucun",G1565=""),"Lot manquant",IF(COUNTIF($N$2:$N$5000,N1565)&gt;1,"Doublon ?","")))))</f>
        <v/>
      </c>
      <c r="N1565" s="6" t="str">
        <f aca="false">IF(D1565="","",B1565&amp;"/"&amp;C1565&amp;"/"&amp;D1565&amp;"/"&amp;G1565&amp;"/"&amp;H1565&amp;"/"&amp;TEXT(A1565,"0"))</f>
        <v/>
      </c>
    </row>
    <row r="1566" customFormat="false" ht="15" hidden="false" customHeight="false" outlineLevel="0" collapsed="false">
      <c r="E1566" s="39" t="str">
        <f aca="false">IF(D1566="","",IFERROR(INDEX(Articles!$B$5:$B$304,MATCH(D1566,Articles!$A$5:$A$304,0)),"Référence inconnue"))</f>
        <v/>
      </c>
      <c r="I1566" s="40" t="str">
        <f aca="false">IF(C1566="","",IFERROR(INDEX(Listes!$B$3:$B$20,MATCH(C1566,Listes!$A$3:$A$20,0)),""))</f>
        <v/>
      </c>
      <c r="J1566" s="40" t="n">
        <f aca="false">IF(OR(H1566="",I1566=""),0,H1566*I1566)</f>
        <v>0</v>
      </c>
      <c r="M1566" s="41" t="str">
        <f aca="false">IF(D1566="","",IF(E1566="Référence inconnue","Référence inconnue",IF(I1566="","Type inconnu",IF(AND(IFERROR(INDEX(Articles!$I$5:$I$304,MATCH(D1566,Articles!$A$5:$A$304,0)),"Aucun")&lt;&gt;"Aucun",G1566=""),"Lot manquant",IF(COUNTIF($N$2:$N$5000,N1566)&gt;1,"Doublon ?","")))))</f>
        <v/>
      </c>
      <c r="N1566" s="6" t="str">
        <f aca="false">IF(D1566="","",B1566&amp;"/"&amp;C1566&amp;"/"&amp;D1566&amp;"/"&amp;G1566&amp;"/"&amp;H1566&amp;"/"&amp;TEXT(A1566,"0"))</f>
        <v/>
      </c>
    </row>
    <row r="1567" customFormat="false" ht="15" hidden="false" customHeight="false" outlineLevel="0" collapsed="false">
      <c r="E1567" s="39" t="str">
        <f aca="false">IF(D1567="","",IFERROR(INDEX(Articles!$B$5:$B$304,MATCH(D1567,Articles!$A$5:$A$304,0)),"Référence inconnue"))</f>
        <v/>
      </c>
      <c r="I1567" s="40" t="str">
        <f aca="false">IF(C1567="","",IFERROR(INDEX(Listes!$B$3:$B$20,MATCH(C1567,Listes!$A$3:$A$20,0)),""))</f>
        <v/>
      </c>
      <c r="J1567" s="40" t="n">
        <f aca="false">IF(OR(H1567="",I1567=""),0,H1567*I1567)</f>
        <v>0</v>
      </c>
      <c r="M1567" s="41" t="str">
        <f aca="false">IF(D1567="","",IF(E1567="Référence inconnue","Référence inconnue",IF(I1567="","Type inconnu",IF(AND(IFERROR(INDEX(Articles!$I$5:$I$304,MATCH(D1567,Articles!$A$5:$A$304,0)),"Aucun")&lt;&gt;"Aucun",G1567=""),"Lot manquant",IF(COUNTIF($N$2:$N$5000,N1567)&gt;1,"Doublon ?","")))))</f>
        <v/>
      </c>
      <c r="N1567" s="6" t="str">
        <f aca="false">IF(D1567="","",B1567&amp;"/"&amp;C1567&amp;"/"&amp;D1567&amp;"/"&amp;G1567&amp;"/"&amp;H1567&amp;"/"&amp;TEXT(A1567,"0"))</f>
        <v/>
      </c>
    </row>
    <row r="1568" customFormat="false" ht="15" hidden="false" customHeight="false" outlineLevel="0" collapsed="false">
      <c r="E1568" s="39" t="str">
        <f aca="false">IF(D1568="","",IFERROR(INDEX(Articles!$B$5:$B$304,MATCH(D1568,Articles!$A$5:$A$304,0)),"Référence inconnue"))</f>
        <v/>
      </c>
      <c r="I1568" s="40" t="str">
        <f aca="false">IF(C1568="","",IFERROR(INDEX(Listes!$B$3:$B$20,MATCH(C1568,Listes!$A$3:$A$20,0)),""))</f>
        <v/>
      </c>
      <c r="J1568" s="40" t="n">
        <f aca="false">IF(OR(H1568="",I1568=""),0,H1568*I1568)</f>
        <v>0</v>
      </c>
      <c r="M1568" s="41" t="str">
        <f aca="false">IF(D1568="","",IF(E1568="Référence inconnue","Référence inconnue",IF(I1568="","Type inconnu",IF(AND(IFERROR(INDEX(Articles!$I$5:$I$304,MATCH(D1568,Articles!$A$5:$A$304,0)),"Aucun")&lt;&gt;"Aucun",G1568=""),"Lot manquant",IF(COUNTIF($N$2:$N$5000,N1568)&gt;1,"Doublon ?","")))))</f>
        <v/>
      </c>
      <c r="N1568" s="6" t="str">
        <f aca="false">IF(D1568="","",B1568&amp;"/"&amp;C1568&amp;"/"&amp;D1568&amp;"/"&amp;G1568&amp;"/"&amp;H1568&amp;"/"&amp;TEXT(A1568,"0"))</f>
        <v/>
      </c>
    </row>
    <row r="1569" customFormat="false" ht="15" hidden="false" customHeight="false" outlineLevel="0" collapsed="false">
      <c r="E1569" s="39" t="str">
        <f aca="false">IF(D1569="","",IFERROR(INDEX(Articles!$B$5:$B$304,MATCH(D1569,Articles!$A$5:$A$304,0)),"Référence inconnue"))</f>
        <v/>
      </c>
      <c r="I1569" s="40" t="str">
        <f aca="false">IF(C1569="","",IFERROR(INDEX(Listes!$B$3:$B$20,MATCH(C1569,Listes!$A$3:$A$20,0)),""))</f>
        <v/>
      </c>
      <c r="J1569" s="40" t="n">
        <f aca="false">IF(OR(H1569="",I1569=""),0,H1569*I1569)</f>
        <v>0</v>
      </c>
      <c r="M1569" s="41" t="str">
        <f aca="false">IF(D1569="","",IF(E1569="Référence inconnue","Référence inconnue",IF(I1569="","Type inconnu",IF(AND(IFERROR(INDEX(Articles!$I$5:$I$304,MATCH(D1569,Articles!$A$5:$A$304,0)),"Aucun")&lt;&gt;"Aucun",G1569=""),"Lot manquant",IF(COUNTIF($N$2:$N$5000,N1569)&gt;1,"Doublon ?","")))))</f>
        <v/>
      </c>
      <c r="N1569" s="6" t="str">
        <f aca="false">IF(D1569="","",B1569&amp;"/"&amp;C1569&amp;"/"&amp;D1569&amp;"/"&amp;G1569&amp;"/"&amp;H1569&amp;"/"&amp;TEXT(A1569,"0"))</f>
        <v/>
      </c>
    </row>
    <row r="1570" customFormat="false" ht="15" hidden="false" customHeight="false" outlineLevel="0" collapsed="false">
      <c r="E1570" s="39" t="str">
        <f aca="false">IF(D1570="","",IFERROR(INDEX(Articles!$B$5:$B$304,MATCH(D1570,Articles!$A$5:$A$304,0)),"Référence inconnue"))</f>
        <v/>
      </c>
      <c r="I1570" s="40" t="str">
        <f aca="false">IF(C1570="","",IFERROR(INDEX(Listes!$B$3:$B$20,MATCH(C1570,Listes!$A$3:$A$20,0)),""))</f>
        <v/>
      </c>
      <c r="J1570" s="40" t="n">
        <f aca="false">IF(OR(H1570="",I1570=""),0,H1570*I1570)</f>
        <v>0</v>
      </c>
      <c r="M1570" s="41" t="str">
        <f aca="false">IF(D1570="","",IF(E1570="Référence inconnue","Référence inconnue",IF(I1570="","Type inconnu",IF(AND(IFERROR(INDEX(Articles!$I$5:$I$304,MATCH(D1570,Articles!$A$5:$A$304,0)),"Aucun")&lt;&gt;"Aucun",G1570=""),"Lot manquant",IF(COUNTIF($N$2:$N$5000,N1570)&gt;1,"Doublon ?","")))))</f>
        <v/>
      </c>
      <c r="N1570" s="6" t="str">
        <f aca="false">IF(D1570="","",B1570&amp;"/"&amp;C1570&amp;"/"&amp;D1570&amp;"/"&amp;G1570&amp;"/"&amp;H1570&amp;"/"&amp;TEXT(A1570,"0"))</f>
        <v/>
      </c>
    </row>
    <row r="1571" customFormat="false" ht="15" hidden="false" customHeight="false" outlineLevel="0" collapsed="false">
      <c r="E1571" s="39" t="str">
        <f aca="false">IF(D1571="","",IFERROR(INDEX(Articles!$B$5:$B$304,MATCH(D1571,Articles!$A$5:$A$304,0)),"Référence inconnue"))</f>
        <v/>
      </c>
      <c r="I1571" s="40" t="str">
        <f aca="false">IF(C1571="","",IFERROR(INDEX(Listes!$B$3:$B$20,MATCH(C1571,Listes!$A$3:$A$20,0)),""))</f>
        <v/>
      </c>
      <c r="J1571" s="40" t="n">
        <f aca="false">IF(OR(H1571="",I1571=""),0,H1571*I1571)</f>
        <v>0</v>
      </c>
      <c r="M1571" s="41" t="str">
        <f aca="false">IF(D1571="","",IF(E1571="Référence inconnue","Référence inconnue",IF(I1571="","Type inconnu",IF(AND(IFERROR(INDEX(Articles!$I$5:$I$304,MATCH(D1571,Articles!$A$5:$A$304,0)),"Aucun")&lt;&gt;"Aucun",G1571=""),"Lot manquant",IF(COUNTIF($N$2:$N$5000,N1571)&gt;1,"Doublon ?","")))))</f>
        <v/>
      </c>
      <c r="N1571" s="6" t="str">
        <f aca="false">IF(D1571="","",B1571&amp;"/"&amp;C1571&amp;"/"&amp;D1571&amp;"/"&amp;G1571&amp;"/"&amp;H1571&amp;"/"&amp;TEXT(A1571,"0"))</f>
        <v/>
      </c>
    </row>
    <row r="1572" customFormat="false" ht="15" hidden="false" customHeight="false" outlineLevel="0" collapsed="false">
      <c r="E1572" s="39" t="str">
        <f aca="false">IF(D1572="","",IFERROR(INDEX(Articles!$B$5:$B$304,MATCH(D1572,Articles!$A$5:$A$304,0)),"Référence inconnue"))</f>
        <v/>
      </c>
      <c r="I1572" s="40" t="str">
        <f aca="false">IF(C1572="","",IFERROR(INDEX(Listes!$B$3:$B$20,MATCH(C1572,Listes!$A$3:$A$20,0)),""))</f>
        <v/>
      </c>
      <c r="J1572" s="40" t="n">
        <f aca="false">IF(OR(H1572="",I1572=""),0,H1572*I1572)</f>
        <v>0</v>
      </c>
      <c r="M1572" s="41" t="str">
        <f aca="false">IF(D1572="","",IF(E1572="Référence inconnue","Référence inconnue",IF(I1572="","Type inconnu",IF(AND(IFERROR(INDEX(Articles!$I$5:$I$304,MATCH(D1572,Articles!$A$5:$A$304,0)),"Aucun")&lt;&gt;"Aucun",G1572=""),"Lot manquant",IF(COUNTIF($N$2:$N$5000,N1572)&gt;1,"Doublon ?","")))))</f>
        <v/>
      </c>
      <c r="N1572" s="6" t="str">
        <f aca="false">IF(D1572="","",B1572&amp;"/"&amp;C1572&amp;"/"&amp;D1572&amp;"/"&amp;G1572&amp;"/"&amp;H1572&amp;"/"&amp;TEXT(A1572,"0"))</f>
        <v/>
      </c>
    </row>
    <row r="1573" customFormat="false" ht="15" hidden="false" customHeight="false" outlineLevel="0" collapsed="false">
      <c r="E1573" s="39" t="str">
        <f aca="false">IF(D1573="","",IFERROR(INDEX(Articles!$B$5:$B$304,MATCH(D1573,Articles!$A$5:$A$304,0)),"Référence inconnue"))</f>
        <v/>
      </c>
      <c r="I1573" s="40" t="str">
        <f aca="false">IF(C1573="","",IFERROR(INDEX(Listes!$B$3:$B$20,MATCH(C1573,Listes!$A$3:$A$20,0)),""))</f>
        <v/>
      </c>
      <c r="J1573" s="40" t="n">
        <f aca="false">IF(OR(H1573="",I1573=""),0,H1573*I1573)</f>
        <v>0</v>
      </c>
      <c r="M1573" s="41" t="str">
        <f aca="false">IF(D1573="","",IF(E1573="Référence inconnue","Référence inconnue",IF(I1573="","Type inconnu",IF(AND(IFERROR(INDEX(Articles!$I$5:$I$304,MATCH(D1573,Articles!$A$5:$A$304,0)),"Aucun")&lt;&gt;"Aucun",G1573=""),"Lot manquant",IF(COUNTIF($N$2:$N$5000,N1573)&gt;1,"Doublon ?","")))))</f>
        <v/>
      </c>
      <c r="N1573" s="6" t="str">
        <f aca="false">IF(D1573="","",B1573&amp;"/"&amp;C1573&amp;"/"&amp;D1573&amp;"/"&amp;G1573&amp;"/"&amp;H1573&amp;"/"&amp;TEXT(A1573,"0"))</f>
        <v/>
      </c>
    </row>
    <row r="1574" customFormat="false" ht="15" hidden="false" customHeight="false" outlineLevel="0" collapsed="false">
      <c r="E1574" s="39" t="str">
        <f aca="false">IF(D1574="","",IFERROR(INDEX(Articles!$B$5:$B$304,MATCH(D1574,Articles!$A$5:$A$304,0)),"Référence inconnue"))</f>
        <v/>
      </c>
      <c r="I1574" s="40" t="str">
        <f aca="false">IF(C1574="","",IFERROR(INDEX(Listes!$B$3:$B$20,MATCH(C1574,Listes!$A$3:$A$20,0)),""))</f>
        <v/>
      </c>
      <c r="J1574" s="40" t="n">
        <f aca="false">IF(OR(H1574="",I1574=""),0,H1574*I1574)</f>
        <v>0</v>
      </c>
      <c r="M1574" s="41" t="str">
        <f aca="false">IF(D1574="","",IF(E1574="Référence inconnue","Référence inconnue",IF(I1574="","Type inconnu",IF(AND(IFERROR(INDEX(Articles!$I$5:$I$304,MATCH(D1574,Articles!$A$5:$A$304,0)),"Aucun")&lt;&gt;"Aucun",G1574=""),"Lot manquant",IF(COUNTIF($N$2:$N$5000,N1574)&gt;1,"Doublon ?","")))))</f>
        <v/>
      </c>
      <c r="N1574" s="6" t="str">
        <f aca="false">IF(D1574="","",B1574&amp;"/"&amp;C1574&amp;"/"&amp;D1574&amp;"/"&amp;G1574&amp;"/"&amp;H1574&amp;"/"&amp;TEXT(A1574,"0"))</f>
        <v/>
      </c>
    </row>
    <row r="1575" customFormat="false" ht="15" hidden="false" customHeight="false" outlineLevel="0" collapsed="false">
      <c r="E1575" s="39" t="str">
        <f aca="false">IF(D1575="","",IFERROR(INDEX(Articles!$B$5:$B$304,MATCH(D1575,Articles!$A$5:$A$304,0)),"Référence inconnue"))</f>
        <v/>
      </c>
      <c r="I1575" s="40" t="str">
        <f aca="false">IF(C1575="","",IFERROR(INDEX(Listes!$B$3:$B$20,MATCH(C1575,Listes!$A$3:$A$20,0)),""))</f>
        <v/>
      </c>
      <c r="J1575" s="40" t="n">
        <f aca="false">IF(OR(H1575="",I1575=""),0,H1575*I1575)</f>
        <v>0</v>
      </c>
      <c r="M1575" s="41" t="str">
        <f aca="false">IF(D1575="","",IF(E1575="Référence inconnue","Référence inconnue",IF(I1575="","Type inconnu",IF(AND(IFERROR(INDEX(Articles!$I$5:$I$304,MATCH(D1575,Articles!$A$5:$A$304,0)),"Aucun")&lt;&gt;"Aucun",G1575=""),"Lot manquant",IF(COUNTIF($N$2:$N$5000,N1575)&gt;1,"Doublon ?","")))))</f>
        <v/>
      </c>
      <c r="N1575" s="6" t="str">
        <f aca="false">IF(D1575="","",B1575&amp;"/"&amp;C1575&amp;"/"&amp;D1575&amp;"/"&amp;G1575&amp;"/"&amp;H1575&amp;"/"&amp;TEXT(A1575,"0"))</f>
        <v/>
      </c>
    </row>
    <row r="1576" customFormat="false" ht="15" hidden="false" customHeight="false" outlineLevel="0" collapsed="false">
      <c r="E1576" s="39" t="str">
        <f aca="false">IF(D1576="","",IFERROR(INDEX(Articles!$B$5:$B$304,MATCH(D1576,Articles!$A$5:$A$304,0)),"Référence inconnue"))</f>
        <v/>
      </c>
      <c r="I1576" s="40" t="str">
        <f aca="false">IF(C1576="","",IFERROR(INDEX(Listes!$B$3:$B$20,MATCH(C1576,Listes!$A$3:$A$20,0)),""))</f>
        <v/>
      </c>
      <c r="J1576" s="40" t="n">
        <f aca="false">IF(OR(H1576="",I1576=""),0,H1576*I1576)</f>
        <v>0</v>
      </c>
      <c r="M1576" s="41" t="str">
        <f aca="false">IF(D1576="","",IF(E1576="Référence inconnue","Référence inconnue",IF(I1576="","Type inconnu",IF(AND(IFERROR(INDEX(Articles!$I$5:$I$304,MATCH(D1576,Articles!$A$5:$A$304,0)),"Aucun")&lt;&gt;"Aucun",G1576=""),"Lot manquant",IF(COUNTIF($N$2:$N$5000,N1576)&gt;1,"Doublon ?","")))))</f>
        <v/>
      </c>
      <c r="N1576" s="6" t="str">
        <f aca="false">IF(D1576="","",B1576&amp;"/"&amp;C1576&amp;"/"&amp;D1576&amp;"/"&amp;G1576&amp;"/"&amp;H1576&amp;"/"&amp;TEXT(A1576,"0"))</f>
        <v/>
      </c>
    </row>
    <row r="1577" customFormat="false" ht="15" hidden="false" customHeight="false" outlineLevel="0" collapsed="false">
      <c r="E1577" s="39" t="str">
        <f aca="false">IF(D1577="","",IFERROR(INDEX(Articles!$B$5:$B$304,MATCH(D1577,Articles!$A$5:$A$304,0)),"Référence inconnue"))</f>
        <v/>
      </c>
      <c r="I1577" s="40" t="str">
        <f aca="false">IF(C1577="","",IFERROR(INDEX(Listes!$B$3:$B$20,MATCH(C1577,Listes!$A$3:$A$20,0)),""))</f>
        <v/>
      </c>
      <c r="J1577" s="40" t="n">
        <f aca="false">IF(OR(H1577="",I1577=""),0,H1577*I1577)</f>
        <v>0</v>
      </c>
      <c r="M1577" s="41" t="str">
        <f aca="false">IF(D1577="","",IF(E1577="Référence inconnue","Référence inconnue",IF(I1577="","Type inconnu",IF(AND(IFERROR(INDEX(Articles!$I$5:$I$304,MATCH(D1577,Articles!$A$5:$A$304,0)),"Aucun")&lt;&gt;"Aucun",G1577=""),"Lot manquant",IF(COUNTIF($N$2:$N$5000,N1577)&gt;1,"Doublon ?","")))))</f>
        <v/>
      </c>
      <c r="N1577" s="6" t="str">
        <f aca="false">IF(D1577="","",B1577&amp;"/"&amp;C1577&amp;"/"&amp;D1577&amp;"/"&amp;G1577&amp;"/"&amp;H1577&amp;"/"&amp;TEXT(A1577,"0"))</f>
        <v/>
      </c>
    </row>
    <row r="1578" customFormat="false" ht="15" hidden="false" customHeight="false" outlineLevel="0" collapsed="false">
      <c r="E1578" s="39" t="str">
        <f aca="false">IF(D1578="","",IFERROR(INDEX(Articles!$B$5:$B$304,MATCH(D1578,Articles!$A$5:$A$304,0)),"Référence inconnue"))</f>
        <v/>
      </c>
      <c r="I1578" s="40" t="str">
        <f aca="false">IF(C1578="","",IFERROR(INDEX(Listes!$B$3:$B$20,MATCH(C1578,Listes!$A$3:$A$20,0)),""))</f>
        <v/>
      </c>
      <c r="J1578" s="40" t="n">
        <f aca="false">IF(OR(H1578="",I1578=""),0,H1578*I1578)</f>
        <v>0</v>
      </c>
      <c r="M1578" s="41" t="str">
        <f aca="false">IF(D1578="","",IF(E1578="Référence inconnue","Référence inconnue",IF(I1578="","Type inconnu",IF(AND(IFERROR(INDEX(Articles!$I$5:$I$304,MATCH(D1578,Articles!$A$5:$A$304,0)),"Aucun")&lt;&gt;"Aucun",G1578=""),"Lot manquant",IF(COUNTIF($N$2:$N$5000,N1578)&gt;1,"Doublon ?","")))))</f>
        <v/>
      </c>
      <c r="N1578" s="6" t="str">
        <f aca="false">IF(D1578="","",B1578&amp;"/"&amp;C1578&amp;"/"&amp;D1578&amp;"/"&amp;G1578&amp;"/"&amp;H1578&amp;"/"&amp;TEXT(A1578,"0"))</f>
        <v/>
      </c>
    </row>
    <row r="1579" customFormat="false" ht="15" hidden="false" customHeight="false" outlineLevel="0" collapsed="false">
      <c r="E1579" s="39" t="str">
        <f aca="false">IF(D1579="","",IFERROR(INDEX(Articles!$B$5:$B$304,MATCH(D1579,Articles!$A$5:$A$304,0)),"Référence inconnue"))</f>
        <v/>
      </c>
      <c r="I1579" s="40" t="str">
        <f aca="false">IF(C1579="","",IFERROR(INDEX(Listes!$B$3:$B$20,MATCH(C1579,Listes!$A$3:$A$20,0)),""))</f>
        <v/>
      </c>
      <c r="J1579" s="40" t="n">
        <f aca="false">IF(OR(H1579="",I1579=""),0,H1579*I1579)</f>
        <v>0</v>
      </c>
      <c r="M1579" s="41" t="str">
        <f aca="false">IF(D1579="","",IF(E1579="Référence inconnue","Référence inconnue",IF(I1579="","Type inconnu",IF(AND(IFERROR(INDEX(Articles!$I$5:$I$304,MATCH(D1579,Articles!$A$5:$A$304,0)),"Aucun")&lt;&gt;"Aucun",G1579=""),"Lot manquant",IF(COUNTIF($N$2:$N$5000,N1579)&gt;1,"Doublon ?","")))))</f>
        <v/>
      </c>
      <c r="N1579" s="6" t="str">
        <f aca="false">IF(D1579="","",B1579&amp;"/"&amp;C1579&amp;"/"&amp;D1579&amp;"/"&amp;G1579&amp;"/"&amp;H1579&amp;"/"&amp;TEXT(A1579,"0"))</f>
        <v/>
      </c>
    </row>
    <row r="1580" customFormat="false" ht="15" hidden="false" customHeight="false" outlineLevel="0" collapsed="false">
      <c r="E1580" s="39" t="str">
        <f aca="false">IF(D1580="","",IFERROR(INDEX(Articles!$B$5:$B$304,MATCH(D1580,Articles!$A$5:$A$304,0)),"Référence inconnue"))</f>
        <v/>
      </c>
      <c r="I1580" s="40" t="str">
        <f aca="false">IF(C1580="","",IFERROR(INDEX(Listes!$B$3:$B$20,MATCH(C1580,Listes!$A$3:$A$20,0)),""))</f>
        <v/>
      </c>
      <c r="J1580" s="40" t="n">
        <f aca="false">IF(OR(H1580="",I1580=""),0,H1580*I1580)</f>
        <v>0</v>
      </c>
      <c r="M1580" s="41" t="str">
        <f aca="false">IF(D1580="","",IF(E1580="Référence inconnue","Référence inconnue",IF(I1580="","Type inconnu",IF(AND(IFERROR(INDEX(Articles!$I$5:$I$304,MATCH(D1580,Articles!$A$5:$A$304,0)),"Aucun")&lt;&gt;"Aucun",G1580=""),"Lot manquant",IF(COUNTIF($N$2:$N$5000,N1580)&gt;1,"Doublon ?","")))))</f>
        <v/>
      </c>
      <c r="N1580" s="6" t="str">
        <f aca="false">IF(D1580="","",B1580&amp;"/"&amp;C1580&amp;"/"&amp;D1580&amp;"/"&amp;G1580&amp;"/"&amp;H1580&amp;"/"&amp;TEXT(A1580,"0"))</f>
        <v/>
      </c>
    </row>
    <row r="1581" customFormat="false" ht="15" hidden="false" customHeight="false" outlineLevel="0" collapsed="false">
      <c r="E1581" s="39" t="str">
        <f aca="false">IF(D1581="","",IFERROR(INDEX(Articles!$B$5:$B$304,MATCH(D1581,Articles!$A$5:$A$304,0)),"Référence inconnue"))</f>
        <v/>
      </c>
      <c r="I1581" s="40" t="str">
        <f aca="false">IF(C1581="","",IFERROR(INDEX(Listes!$B$3:$B$20,MATCH(C1581,Listes!$A$3:$A$20,0)),""))</f>
        <v/>
      </c>
      <c r="J1581" s="40" t="n">
        <f aca="false">IF(OR(H1581="",I1581=""),0,H1581*I1581)</f>
        <v>0</v>
      </c>
      <c r="M1581" s="41" t="str">
        <f aca="false">IF(D1581="","",IF(E1581="Référence inconnue","Référence inconnue",IF(I1581="","Type inconnu",IF(AND(IFERROR(INDEX(Articles!$I$5:$I$304,MATCH(D1581,Articles!$A$5:$A$304,0)),"Aucun")&lt;&gt;"Aucun",G1581=""),"Lot manquant",IF(COUNTIF($N$2:$N$5000,N1581)&gt;1,"Doublon ?","")))))</f>
        <v/>
      </c>
      <c r="N1581" s="6" t="str">
        <f aca="false">IF(D1581="","",B1581&amp;"/"&amp;C1581&amp;"/"&amp;D1581&amp;"/"&amp;G1581&amp;"/"&amp;H1581&amp;"/"&amp;TEXT(A1581,"0"))</f>
        <v/>
      </c>
    </row>
    <row r="1582" customFormat="false" ht="15" hidden="false" customHeight="false" outlineLevel="0" collapsed="false">
      <c r="E1582" s="39" t="str">
        <f aca="false">IF(D1582="","",IFERROR(INDEX(Articles!$B$5:$B$304,MATCH(D1582,Articles!$A$5:$A$304,0)),"Référence inconnue"))</f>
        <v/>
      </c>
      <c r="I1582" s="40" t="str">
        <f aca="false">IF(C1582="","",IFERROR(INDEX(Listes!$B$3:$B$20,MATCH(C1582,Listes!$A$3:$A$20,0)),""))</f>
        <v/>
      </c>
      <c r="J1582" s="40" t="n">
        <f aca="false">IF(OR(H1582="",I1582=""),0,H1582*I1582)</f>
        <v>0</v>
      </c>
      <c r="M1582" s="41" t="str">
        <f aca="false">IF(D1582="","",IF(E1582="Référence inconnue","Référence inconnue",IF(I1582="","Type inconnu",IF(AND(IFERROR(INDEX(Articles!$I$5:$I$304,MATCH(D1582,Articles!$A$5:$A$304,0)),"Aucun")&lt;&gt;"Aucun",G1582=""),"Lot manquant",IF(COUNTIF($N$2:$N$5000,N1582)&gt;1,"Doublon ?","")))))</f>
        <v/>
      </c>
      <c r="N1582" s="6" t="str">
        <f aca="false">IF(D1582="","",B1582&amp;"/"&amp;C1582&amp;"/"&amp;D1582&amp;"/"&amp;G1582&amp;"/"&amp;H1582&amp;"/"&amp;TEXT(A1582,"0"))</f>
        <v/>
      </c>
    </row>
    <row r="1583" customFormat="false" ht="15" hidden="false" customHeight="false" outlineLevel="0" collapsed="false">
      <c r="E1583" s="39" t="str">
        <f aca="false">IF(D1583="","",IFERROR(INDEX(Articles!$B$5:$B$304,MATCH(D1583,Articles!$A$5:$A$304,0)),"Référence inconnue"))</f>
        <v/>
      </c>
      <c r="I1583" s="40" t="str">
        <f aca="false">IF(C1583="","",IFERROR(INDEX(Listes!$B$3:$B$20,MATCH(C1583,Listes!$A$3:$A$20,0)),""))</f>
        <v/>
      </c>
      <c r="J1583" s="40" t="n">
        <f aca="false">IF(OR(H1583="",I1583=""),0,H1583*I1583)</f>
        <v>0</v>
      </c>
      <c r="M1583" s="41" t="str">
        <f aca="false">IF(D1583="","",IF(E1583="Référence inconnue","Référence inconnue",IF(I1583="","Type inconnu",IF(AND(IFERROR(INDEX(Articles!$I$5:$I$304,MATCH(D1583,Articles!$A$5:$A$304,0)),"Aucun")&lt;&gt;"Aucun",G1583=""),"Lot manquant",IF(COUNTIF($N$2:$N$5000,N1583)&gt;1,"Doublon ?","")))))</f>
        <v/>
      </c>
      <c r="N1583" s="6" t="str">
        <f aca="false">IF(D1583="","",B1583&amp;"/"&amp;C1583&amp;"/"&amp;D1583&amp;"/"&amp;G1583&amp;"/"&amp;H1583&amp;"/"&amp;TEXT(A1583,"0"))</f>
        <v/>
      </c>
    </row>
    <row r="1584" customFormat="false" ht="15" hidden="false" customHeight="false" outlineLevel="0" collapsed="false">
      <c r="E1584" s="39" t="str">
        <f aca="false">IF(D1584="","",IFERROR(INDEX(Articles!$B$5:$B$304,MATCH(D1584,Articles!$A$5:$A$304,0)),"Référence inconnue"))</f>
        <v/>
      </c>
      <c r="I1584" s="40" t="str">
        <f aca="false">IF(C1584="","",IFERROR(INDEX(Listes!$B$3:$B$20,MATCH(C1584,Listes!$A$3:$A$20,0)),""))</f>
        <v/>
      </c>
      <c r="J1584" s="40" t="n">
        <f aca="false">IF(OR(H1584="",I1584=""),0,H1584*I1584)</f>
        <v>0</v>
      </c>
      <c r="M1584" s="41" t="str">
        <f aca="false">IF(D1584="","",IF(E1584="Référence inconnue","Référence inconnue",IF(I1584="","Type inconnu",IF(AND(IFERROR(INDEX(Articles!$I$5:$I$304,MATCH(D1584,Articles!$A$5:$A$304,0)),"Aucun")&lt;&gt;"Aucun",G1584=""),"Lot manquant",IF(COUNTIF($N$2:$N$5000,N1584)&gt;1,"Doublon ?","")))))</f>
        <v/>
      </c>
      <c r="N1584" s="6" t="str">
        <f aca="false">IF(D1584="","",B1584&amp;"/"&amp;C1584&amp;"/"&amp;D1584&amp;"/"&amp;G1584&amp;"/"&amp;H1584&amp;"/"&amp;TEXT(A1584,"0"))</f>
        <v/>
      </c>
    </row>
    <row r="1585" customFormat="false" ht="15" hidden="false" customHeight="false" outlineLevel="0" collapsed="false">
      <c r="E1585" s="39" t="str">
        <f aca="false">IF(D1585="","",IFERROR(INDEX(Articles!$B$5:$B$304,MATCH(D1585,Articles!$A$5:$A$304,0)),"Référence inconnue"))</f>
        <v/>
      </c>
      <c r="I1585" s="40" t="str">
        <f aca="false">IF(C1585="","",IFERROR(INDEX(Listes!$B$3:$B$20,MATCH(C1585,Listes!$A$3:$A$20,0)),""))</f>
        <v/>
      </c>
      <c r="J1585" s="40" t="n">
        <f aca="false">IF(OR(H1585="",I1585=""),0,H1585*I1585)</f>
        <v>0</v>
      </c>
      <c r="M1585" s="41" t="str">
        <f aca="false">IF(D1585="","",IF(E1585="Référence inconnue","Référence inconnue",IF(I1585="","Type inconnu",IF(AND(IFERROR(INDEX(Articles!$I$5:$I$304,MATCH(D1585,Articles!$A$5:$A$304,0)),"Aucun")&lt;&gt;"Aucun",G1585=""),"Lot manquant",IF(COUNTIF($N$2:$N$5000,N1585)&gt;1,"Doublon ?","")))))</f>
        <v/>
      </c>
      <c r="N1585" s="6" t="str">
        <f aca="false">IF(D1585="","",B1585&amp;"/"&amp;C1585&amp;"/"&amp;D1585&amp;"/"&amp;G1585&amp;"/"&amp;H1585&amp;"/"&amp;TEXT(A1585,"0"))</f>
        <v/>
      </c>
    </row>
    <row r="1586" customFormat="false" ht="15" hidden="false" customHeight="false" outlineLevel="0" collapsed="false">
      <c r="E1586" s="39" t="str">
        <f aca="false">IF(D1586="","",IFERROR(INDEX(Articles!$B$5:$B$304,MATCH(D1586,Articles!$A$5:$A$304,0)),"Référence inconnue"))</f>
        <v/>
      </c>
      <c r="I1586" s="40" t="str">
        <f aca="false">IF(C1586="","",IFERROR(INDEX(Listes!$B$3:$B$20,MATCH(C1586,Listes!$A$3:$A$20,0)),""))</f>
        <v/>
      </c>
      <c r="J1586" s="40" t="n">
        <f aca="false">IF(OR(H1586="",I1586=""),0,H1586*I1586)</f>
        <v>0</v>
      </c>
      <c r="M1586" s="41" t="str">
        <f aca="false">IF(D1586="","",IF(E1586="Référence inconnue","Référence inconnue",IF(I1586="","Type inconnu",IF(AND(IFERROR(INDEX(Articles!$I$5:$I$304,MATCH(D1586,Articles!$A$5:$A$304,0)),"Aucun")&lt;&gt;"Aucun",G1586=""),"Lot manquant",IF(COUNTIF($N$2:$N$5000,N1586)&gt;1,"Doublon ?","")))))</f>
        <v/>
      </c>
      <c r="N1586" s="6" t="str">
        <f aca="false">IF(D1586="","",B1586&amp;"/"&amp;C1586&amp;"/"&amp;D1586&amp;"/"&amp;G1586&amp;"/"&amp;H1586&amp;"/"&amp;TEXT(A1586,"0"))</f>
        <v/>
      </c>
    </row>
    <row r="1587" customFormat="false" ht="15" hidden="false" customHeight="false" outlineLevel="0" collapsed="false">
      <c r="E1587" s="39" t="str">
        <f aca="false">IF(D1587="","",IFERROR(INDEX(Articles!$B$5:$B$304,MATCH(D1587,Articles!$A$5:$A$304,0)),"Référence inconnue"))</f>
        <v/>
      </c>
      <c r="I1587" s="40" t="str">
        <f aca="false">IF(C1587="","",IFERROR(INDEX(Listes!$B$3:$B$20,MATCH(C1587,Listes!$A$3:$A$20,0)),""))</f>
        <v/>
      </c>
      <c r="J1587" s="40" t="n">
        <f aca="false">IF(OR(H1587="",I1587=""),0,H1587*I1587)</f>
        <v>0</v>
      </c>
      <c r="M1587" s="41" t="str">
        <f aca="false">IF(D1587="","",IF(E1587="Référence inconnue","Référence inconnue",IF(I1587="","Type inconnu",IF(AND(IFERROR(INDEX(Articles!$I$5:$I$304,MATCH(D1587,Articles!$A$5:$A$304,0)),"Aucun")&lt;&gt;"Aucun",G1587=""),"Lot manquant",IF(COUNTIF($N$2:$N$5000,N1587)&gt;1,"Doublon ?","")))))</f>
        <v/>
      </c>
      <c r="N1587" s="6" t="str">
        <f aca="false">IF(D1587="","",B1587&amp;"/"&amp;C1587&amp;"/"&amp;D1587&amp;"/"&amp;G1587&amp;"/"&amp;H1587&amp;"/"&amp;TEXT(A1587,"0"))</f>
        <v/>
      </c>
    </row>
    <row r="1588" customFormat="false" ht="15" hidden="false" customHeight="false" outlineLevel="0" collapsed="false">
      <c r="E1588" s="39" t="str">
        <f aca="false">IF(D1588="","",IFERROR(INDEX(Articles!$B$5:$B$304,MATCH(D1588,Articles!$A$5:$A$304,0)),"Référence inconnue"))</f>
        <v/>
      </c>
      <c r="I1588" s="40" t="str">
        <f aca="false">IF(C1588="","",IFERROR(INDEX(Listes!$B$3:$B$20,MATCH(C1588,Listes!$A$3:$A$20,0)),""))</f>
        <v/>
      </c>
      <c r="J1588" s="40" t="n">
        <f aca="false">IF(OR(H1588="",I1588=""),0,H1588*I1588)</f>
        <v>0</v>
      </c>
      <c r="M1588" s="41" t="str">
        <f aca="false">IF(D1588="","",IF(E1588="Référence inconnue","Référence inconnue",IF(I1588="","Type inconnu",IF(AND(IFERROR(INDEX(Articles!$I$5:$I$304,MATCH(D1588,Articles!$A$5:$A$304,0)),"Aucun")&lt;&gt;"Aucun",G1588=""),"Lot manquant",IF(COUNTIF($N$2:$N$5000,N1588)&gt;1,"Doublon ?","")))))</f>
        <v/>
      </c>
      <c r="N1588" s="6" t="str">
        <f aca="false">IF(D1588="","",B1588&amp;"/"&amp;C1588&amp;"/"&amp;D1588&amp;"/"&amp;G1588&amp;"/"&amp;H1588&amp;"/"&amp;TEXT(A1588,"0"))</f>
        <v/>
      </c>
    </row>
    <row r="1589" customFormat="false" ht="15" hidden="false" customHeight="false" outlineLevel="0" collapsed="false">
      <c r="E1589" s="39" t="str">
        <f aca="false">IF(D1589="","",IFERROR(INDEX(Articles!$B$5:$B$304,MATCH(D1589,Articles!$A$5:$A$304,0)),"Référence inconnue"))</f>
        <v/>
      </c>
      <c r="I1589" s="40" t="str">
        <f aca="false">IF(C1589="","",IFERROR(INDEX(Listes!$B$3:$B$20,MATCH(C1589,Listes!$A$3:$A$20,0)),""))</f>
        <v/>
      </c>
      <c r="J1589" s="40" t="n">
        <f aca="false">IF(OR(H1589="",I1589=""),0,H1589*I1589)</f>
        <v>0</v>
      </c>
      <c r="M1589" s="41" t="str">
        <f aca="false">IF(D1589="","",IF(E1589="Référence inconnue","Référence inconnue",IF(I1589="","Type inconnu",IF(AND(IFERROR(INDEX(Articles!$I$5:$I$304,MATCH(D1589,Articles!$A$5:$A$304,0)),"Aucun")&lt;&gt;"Aucun",G1589=""),"Lot manquant",IF(COUNTIF($N$2:$N$5000,N1589)&gt;1,"Doublon ?","")))))</f>
        <v/>
      </c>
      <c r="N1589" s="6" t="str">
        <f aca="false">IF(D1589="","",B1589&amp;"/"&amp;C1589&amp;"/"&amp;D1589&amp;"/"&amp;G1589&amp;"/"&amp;H1589&amp;"/"&amp;TEXT(A1589,"0"))</f>
        <v/>
      </c>
    </row>
    <row r="1590" customFormat="false" ht="15" hidden="false" customHeight="false" outlineLevel="0" collapsed="false">
      <c r="E1590" s="39" t="str">
        <f aca="false">IF(D1590="","",IFERROR(INDEX(Articles!$B$5:$B$304,MATCH(D1590,Articles!$A$5:$A$304,0)),"Référence inconnue"))</f>
        <v/>
      </c>
      <c r="I1590" s="40" t="str">
        <f aca="false">IF(C1590="","",IFERROR(INDEX(Listes!$B$3:$B$20,MATCH(C1590,Listes!$A$3:$A$20,0)),""))</f>
        <v/>
      </c>
      <c r="J1590" s="40" t="n">
        <f aca="false">IF(OR(H1590="",I1590=""),0,H1590*I1590)</f>
        <v>0</v>
      </c>
      <c r="M1590" s="41" t="str">
        <f aca="false">IF(D1590="","",IF(E1590="Référence inconnue","Référence inconnue",IF(I1590="","Type inconnu",IF(AND(IFERROR(INDEX(Articles!$I$5:$I$304,MATCH(D1590,Articles!$A$5:$A$304,0)),"Aucun")&lt;&gt;"Aucun",G1590=""),"Lot manquant",IF(COUNTIF($N$2:$N$5000,N1590)&gt;1,"Doublon ?","")))))</f>
        <v/>
      </c>
      <c r="N1590" s="6" t="str">
        <f aca="false">IF(D1590="","",B1590&amp;"/"&amp;C1590&amp;"/"&amp;D1590&amp;"/"&amp;G1590&amp;"/"&amp;H1590&amp;"/"&amp;TEXT(A1590,"0"))</f>
        <v/>
      </c>
    </row>
    <row r="1591" customFormat="false" ht="15" hidden="false" customHeight="false" outlineLevel="0" collapsed="false">
      <c r="E1591" s="39" t="str">
        <f aca="false">IF(D1591="","",IFERROR(INDEX(Articles!$B$5:$B$304,MATCH(D1591,Articles!$A$5:$A$304,0)),"Référence inconnue"))</f>
        <v/>
      </c>
      <c r="I1591" s="40" t="str">
        <f aca="false">IF(C1591="","",IFERROR(INDEX(Listes!$B$3:$B$20,MATCH(C1591,Listes!$A$3:$A$20,0)),""))</f>
        <v/>
      </c>
      <c r="J1591" s="40" t="n">
        <f aca="false">IF(OR(H1591="",I1591=""),0,H1591*I1591)</f>
        <v>0</v>
      </c>
      <c r="M1591" s="41" t="str">
        <f aca="false">IF(D1591="","",IF(E1591="Référence inconnue","Référence inconnue",IF(I1591="","Type inconnu",IF(AND(IFERROR(INDEX(Articles!$I$5:$I$304,MATCH(D1591,Articles!$A$5:$A$304,0)),"Aucun")&lt;&gt;"Aucun",G1591=""),"Lot manquant",IF(COUNTIF($N$2:$N$5000,N1591)&gt;1,"Doublon ?","")))))</f>
        <v/>
      </c>
      <c r="N1591" s="6" t="str">
        <f aca="false">IF(D1591="","",B1591&amp;"/"&amp;C1591&amp;"/"&amp;D1591&amp;"/"&amp;G1591&amp;"/"&amp;H1591&amp;"/"&amp;TEXT(A1591,"0"))</f>
        <v/>
      </c>
    </row>
    <row r="1592" customFormat="false" ht="15" hidden="false" customHeight="false" outlineLevel="0" collapsed="false">
      <c r="E1592" s="39" t="str">
        <f aca="false">IF(D1592="","",IFERROR(INDEX(Articles!$B$5:$B$304,MATCH(D1592,Articles!$A$5:$A$304,0)),"Référence inconnue"))</f>
        <v/>
      </c>
      <c r="I1592" s="40" t="str">
        <f aca="false">IF(C1592="","",IFERROR(INDEX(Listes!$B$3:$B$20,MATCH(C1592,Listes!$A$3:$A$20,0)),""))</f>
        <v/>
      </c>
      <c r="J1592" s="40" t="n">
        <f aca="false">IF(OR(H1592="",I1592=""),0,H1592*I1592)</f>
        <v>0</v>
      </c>
      <c r="M1592" s="41" t="str">
        <f aca="false">IF(D1592="","",IF(E1592="Référence inconnue","Référence inconnue",IF(I1592="","Type inconnu",IF(AND(IFERROR(INDEX(Articles!$I$5:$I$304,MATCH(D1592,Articles!$A$5:$A$304,0)),"Aucun")&lt;&gt;"Aucun",G1592=""),"Lot manquant",IF(COUNTIF($N$2:$N$5000,N1592)&gt;1,"Doublon ?","")))))</f>
        <v/>
      </c>
      <c r="N1592" s="6" t="str">
        <f aca="false">IF(D1592="","",B1592&amp;"/"&amp;C1592&amp;"/"&amp;D1592&amp;"/"&amp;G1592&amp;"/"&amp;H1592&amp;"/"&amp;TEXT(A1592,"0"))</f>
        <v/>
      </c>
    </row>
    <row r="1593" customFormat="false" ht="15" hidden="false" customHeight="false" outlineLevel="0" collapsed="false">
      <c r="E1593" s="39" t="str">
        <f aca="false">IF(D1593="","",IFERROR(INDEX(Articles!$B$5:$B$304,MATCH(D1593,Articles!$A$5:$A$304,0)),"Référence inconnue"))</f>
        <v/>
      </c>
      <c r="I1593" s="40" t="str">
        <f aca="false">IF(C1593="","",IFERROR(INDEX(Listes!$B$3:$B$20,MATCH(C1593,Listes!$A$3:$A$20,0)),""))</f>
        <v/>
      </c>
      <c r="J1593" s="40" t="n">
        <f aca="false">IF(OR(H1593="",I1593=""),0,H1593*I1593)</f>
        <v>0</v>
      </c>
      <c r="M1593" s="41" t="str">
        <f aca="false">IF(D1593="","",IF(E1593="Référence inconnue","Référence inconnue",IF(I1593="","Type inconnu",IF(AND(IFERROR(INDEX(Articles!$I$5:$I$304,MATCH(D1593,Articles!$A$5:$A$304,0)),"Aucun")&lt;&gt;"Aucun",G1593=""),"Lot manquant",IF(COUNTIF($N$2:$N$5000,N1593)&gt;1,"Doublon ?","")))))</f>
        <v/>
      </c>
      <c r="N1593" s="6" t="str">
        <f aca="false">IF(D1593="","",B1593&amp;"/"&amp;C1593&amp;"/"&amp;D1593&amp;"/"&amp;G1593&amp;"/"&amp;H1593&amp;"/"&amp;TEXT(A1593,"0"))</f>
        <v/>
      </c>
    </row>
    <row r="1594" customFormat="false" ht="15" hidden="false" customHeight="false" outlineLevel="0" collapsed="false">
      <c r="E1594" s="39" t="str">
        <f aca="false">IF(D1594="","",IFERROR(INDEX(Articles!$B$5:$B$304,MATCH(D1594,Articles!$A$5:$A$304,0)),"Référence inconnue"))</f>
        <v/>
      </c>
      <c r="I1594" s="40" t="str">
        <f aca="false">IF(C1594="","",IFERROR(INDEX(Listes!$B$3:$B$20,MATCH(C1594,Listes!$A$3:$A$20,0)),""))</f>
        <v/>
      </c>
      <c r="J1594" s="40" t="n">
        <f aca="false">IF(OR(H1594="",I1594=""),0,H1594*I1594)</f>
        <v>0</v>
      </c>
      <c r="M1594" s="41" t="str">
        <f aca="false">IF(D1594="","",IF(E1594="Référence inconnue","Référence inconnue",IF(I1594="","Type inconnu",IF(AND(IFERROR(INDEX(Articles!$I$5:$I$304,MATCH(D1594,Articles!$A$5:$A$304,0)),"Aucun")&lt;&gt;"Aucun",G1594=""),"Lot manquant",IF(COUNTIF($N$2:$N$5000,N1594)&gt;1,"Doublon ?","")))))</f>
        <v/>
      </c>
      <c r="N1594" s="6" t="str">
        <f aca="false">IF(D1594="","",B1594&amp;"/"&amp;C1594&amp;"/"&amp;D1594&amp;"/"&amp;G1594&amp;"/"&amp;H1594&amp;"/"&amp;TEXT(A1594,"0"))</f>
        <v/>
      </c>
    </row>
    <row r="1595" customFormat="false" ht="15" hidden="false" customHeight="false" outlineLevel="0" collapsed="false">
      <c r="E1595" s="39" t="str">
        <f aca="false">IF(D1595="","",IFERROR(INDEX(Articles!$B$5:$B$304,MATCH(D1595,Articles!$A$5:$A$304,0)),"Référence inconnue"))</f>
        <v/>
      </c>
      <c r="I1595" s="40" t="str">
        <f aca="false">IF(C1595="","",IFERROR(INDEX(Listes!$B$3:$B$20,MATCH(C1595,Listes!$A$3:$A$20,0)),""))</f>
        <v/>
      </c>
      <c r="J1595" s="40" t="n">
        <f aca="false">IF(OR(H1595="",I1595=""),0,H1595*I1595)</f>
        <v>0</v>
      </c>
      <c r="M1595" s="41" t="str">
        <f aca="false">IF(D1595="","",IF(E1595="Référence inconnue","Référence inconnue",IF(I1595="","Type inconnu",IF(AND(IFERROR(INDEX(Articles!$I$5:$I$304,MATCH(D1595,Articles!$A$5:$A$304,0)),"Aucun")&lt;&gt;"Aucun",G1595=""),"Lot manquant",IF(COUNTIF($N$2:$N$5000,N1595)&gt;1,"Doublon ?","")))))</f>
        <v/>
      </c>
      <c r="N1595" s="6" t="str">
        <f aca="false">IF(D1595="","",B1595&amp;"/"&amp;C1595&amp;"/"&amp;D1595&amp;"/"&amp;G1595&amp;"/"&amp;H1595&amp;"/"&amp;TEXT(A1595,"0"))</f>
        <v/>
      </c>
    </row>
    <row r="1596" customFormat="false" ht="15" hidden="false" customHeight="false" outlineLevel="0" collapsed="false">
      <c r="E1596" s="39" t="str">
        <f aca="false">IF(D1596="","",IFERROR(INDEX(Articles!$B$5:$B$304,MATCH(D1596,Articles!$A$5:$A$304,0)),"Référence inconnue"))</f>
        <v/>
      </c>
      <c r="I1596" s="40" t="str">
        <f aca="false">IF(C1596="","",IFERROR(INDEX(Listes!$B$3:$B$20,MATCH(C1596,Listes!$A$3:$A$20,0)),""))</f>
        <v/>
      </c>
      <c r="J1596" s="40" t="n">
        <f aca="false">IF(OR(H1596="",I1596=""),0,H1596*I1596)</f>
        <v>0</v>
      </c>
      <c r="M1596" s="41" t="str">
        <f aca="false">IF(D1596="","",IF(E1596="Référence inconnue","Référence inconnue",IF(I1596="","Type inconnu",IF(AND(IFERROR(INDEX(Articles!$I$5:$I$304,MATCH(D1596,Articles!$A$5:$A$304,0)),"Aucun")&lt;&gt;"Aucun",G1596=""),"Lot manquant",IF(COUNTIF($N$2:$N$5000,N1596)&gt;1,"Doublon ?","")))))</f>
        <v/>
      </c>
      <c r="N1596" s="6" t="str">
        <f aca="false">IF(D1596="","",B1596&amp;"/"&amp;C1596&amp;"/"&amp;D1596&amp;"/"&amp;G1596&amp;"/"&amp;H1596&amp;"/"&amp;TEXT(A1596,"0"))</f>
        <v/>
      </c>
    </row>
    <row r="1597" customFormat="false" ht="15" hidden="false" customHeight="false" outlineLevel="0" collapsed="false">
      <c r="E1597" s="39" t="str">
        <f aca="false">IF(D1597="","",IFERROR(INDEX(Articles!$B$5:$B$304,MATCH(D1597,Articles!$A$5:$A$304,0)),"Référence inconnue"))</f>
        <v/>
      </c>
      <c r="I1597" s="40" t="str">
        <f aca="false">IF(C1597="","",IFERROR(INDEX(Listes!$B$3:$B$20,MATCH(C1597,Listes!$A$3:$A$20,0)),""))</f>
        <v/>
      </c>
      <c r="J1597" s="40" t="n">
        <f aca="false">IF(OR(H1597="",I1597=""),0,H1597*I1597)</f>
        <v>0</v>
      </c>
      <c r="M1597" s="41" t="str">
        <f aca="false">IF(D1597="","",IF(E1597="Référence inconnue","Référence inconnue",IF(I1597="","Type inconnu",IF(AND(IFERROR(INDEX(Articles!$I$5:$I$304,MATCH(D1597,Articles!$A$5:$A$304,0)),"Aucun")&lt;&gt;"Aucun",G1597=""),"Lot manquant",IF(COUNTIF($N$2:$N$5000,N1597)&gt;1,"Doublon ?","")))))</f>
        <v/>
      </c>
      <c r="N1597" s="6" t="str">
        <f aca="false">IF(D1597="","",B1597&amp;"/"&amp;C1597&amp;"/"&amp;D1597&amp;"/"&amp;G1597&amp;"/"&amp;H1597&amp;"/"&amp;TEXT(A1597,"0"))</f>
        <v/>
      </c>
    </row>
    <row r="1598" customFormat="false" ht="15" hidden="false" customHeight="false" outlineLevel="0" collapsed="false">
      <c r="E1598" s="39" t="str">
        <f aca="false">IF(D1598="","",IFERROR(INDEX(Articles!$B$5:$B$304,MATCH(D1598,Articles!$A$5:$A$304,0)),"Référence inconnue"))</f>
        <v/>
      </c>
      <c r="I1598" s="40" t="str">
        <f aca="false">IF(C1598="","",IFERROR(INDEX(Listes!$B$3:$B$20,MATCH(C1598,Listes!$A$3:$A$20,0)),""))</f>
        <v/>
      </c>
      <c r="J1598" s="40" t="n">
        <f aca="false">IF(OR(H1598="",I1598=""),0,H1598*I1598)</f>
        <v>0</v>
      </c>
      <c r="M1598" s="41" t="str">
        <f aca="false">IF(D1598="","",IF(E1598="Référence inconnue","Référence inconnue",IF(I1598="","Type inconnu",IF(AND(IFERROR(INDEX(Articles!$I$5:$I$304,MATCH(D1598,Articles!$A$5:$A$304,0)),"Aucun")&lt;&gt;"Aucun",G1598=""),"Lot manquant",IF(COUNTIF($N$2:$N$5000,N1598)&gt;1,"Doublon ?","")))))</f>
        <v/>
      </c>
      <c r="N1598" s="6" t="str">
        <f aca="false">IF(D1598="","",B1598&amp;"/"&amp;C1598&amp;"/"&amp;D1598&amp;"/"&amp;G1598&amp;"/"&amp;H1598&amp;"/"&amp;TEXT(A1598,"0"))</f>
        <v/>
      </c>
    </row>
    <row r="1599" customFormat="false" ht="15" hidden="false" customHeight="false" outlineLevel="0" collapsed="false">
      <c r="E1599" s="39" t="str">
        <f aca="false">IF(D1599="","",IFERROR(INDEX(Articles!$B$5:$B$304,MATCH(D1599,Articles!$A$5:$A$304,0)),"Référence inconnue"))</f>
        <v/>
      </c>
      <c r="I1599" s="40" t="str">
        <f aca="false">IF(C1599="","",IFERROR(INDEX(Listes!$B$3:$B$20,MATCH(C1599,Listes!$A$3:$A$20,0)),""))</f>
        <v/>
      </c>
      <c r="J1599" s="40" t="n">
        <f aca="false">IF(OR(H1599="",I1599=""),0,H1599*I1599)</f>
        <v>0</v>
      </c>
      <c r="M1599" s="41" t="str">
        <f aca="false">IF(D1599="","",IF(E1599="Référence inconnue","Référence inconnue",IF(I1599="","Type inconnu",IF(AND(IFERROR(INDEX(Articles!$I$5:$I$304,MATCH(D1599,Articles!$A$5:$A$304,0)),"Aucun")&lt;&gt;"Aucun",G1599=""),"Lot manquant",IF(COUNTIF($N$2:$N$5000,N1599)&gt;1,"Doublon ?","")))))</f>
        <v/>
      </c>
      <c r="N1599" s="6" t="str">
        <f aca="false">IF(D1599="","",B1599&amp;"/"&amp;C1599&amp;"/"&amp;D1599&amp;"/"&amp;G1599&amp;"/"&amp;H1599&amp;"/"&amp;TEXT(A1599,"0"))</f>
        <v/>
      </c>
    </row>
    <row r="1600" customFormat="false" ht="15" hidden="false" customHeight="false" outlineLevel="0" collapsed="false">
      <c r="E1600" s="39" t="str">
        <f aca="false">IF(D1600="","",IFERROR(INDEX(Articles!$B$5:$B$304,MATCH(D1600,Articles!$A$5:$A$304,0)),"Référence inconnue"))</f>
        <v/>
      </c>
      <c r="I1600" s="40" t="str">
        <f aca="false">IF(C1600="","",IFERROR(INDEX(Listes!$B$3:$B$20,MATCH(C1600,Listes!$A$3:$A$20,0)),""))</f>
        <v/>
      </c>
      <c r="J1600" s="40" t="n">
        <f aca="false">IF(OR(H1600="",I1600=""),0,H1600*I1600)</f>
        <v>0</v>
      </c>
      <c r="M1600" s="41" t="str">
        <f aca="false">IF(D1600="","",IF(E1600="Référence inconnue","Référence inconnue",IF(I1600="","Type inconnu",IF(AND(IFERROR(INDEX(Articles!$I$5:$I$304,MATCH(D1600,Articles!$A$5:$A$304,0)),"Aucun")&lt;&gt;"Aucun",G1600=""),"Lot manquant",IF(COUNTIF($N$2:$N$5000,N1600)&gt;1,"Doublon ?","")))))</f>
        <v/>
      </c>
      <c r="N1600" s="6" t="str">
        <f aca="false">IF(D1600="","",B1600&amp;"/"&amp;C1600&amp;"/"&amp;D1600&amp;"/"&amp;G1600&amp;"/"&amp;H1600&amp;"/"&amp;TEXT(A1600,"0"))</f>
        <v/>
      </c>
    </row>
    <row r="1601" customFormat="false" ht="15" hidden="false" customHeight="false" outlineLevel="0" collapsed="false">
      <c r="E1601" s="39" t="str">
        <f aca="false">IF(D1601="","",IFERROR(INDEX(Articles!$B$5:$B$304,MATCH(D1601,Articles!$A$5:$A$304,0)),"Référence inconnue"))</f>
        <v/>
      </c>
      <c r="I1601" s="40" t="str">
        <f aca="false">IF(C1601="","",IFERROR(INDEX(Listes!$B$3:$B$20,MATCH(C1601,Listes!$A$3:$A$20,0)),""))</f>
        <v/>
      </c>
      <c r="J1601" s="40" t="n">
        <f aca="false">IF(OR(H1601="",I1601=""),0,H1601*I1601)</f>
        <v>0</v>
      </c>
      <c r="M1601" s="41" t="str">
        <f aca="false">IF(D1601="","",IF(E1601="Référence inconnue","Référence inconnue",IF(I1601="","Type inconnu",IF(AND(IFERROR(INDEX(Articles!$I$5:$I$304,MATCH(D1601,Articles!$A$5:$A$304,0)),"Aucun")&lt;&gt;"Aucun",G1601=""),"Lot manquant",IF(COUNTIF($N$2:$N$5000,N1601)&gt;1,"Doublon ?","")))))</f>
        <v/>
      </c>
      <c r="N1601" s="6" t="str">
        <f aca="false">IF(D1601="","",B1601&amp;"/"&amp;C1601&amp;"/"&amp;D1601&amp;"/"&amp;G1601&amp;"/"&amp;H1601&amp;"/"&amp;TEXT(A1601,"0"))</f>
        <v/>
      </c>
    </row>
    <row r="1602" customFormat="false" ht="15" hidden="false" customHeight="false" outlineLevel="0" collapsed="false">
      <c r="E1602" s="39" t="str">
        <f aca="false">IF(D1602="","",IFERROR(INDEX(Articles!$B$5:$B$304,MATCH(D1602,Articles!$A$5:$A$304,0)),"Référence inconnue"))</f>
        <v/>
      </c>
      <c r="I1602" s="40" t="str">
        <f aca="false">IF(C1602="","",IFERROR(INDEX(Listes!$B$3:$B$20,MATCH(C1602,Listes!$A$3:$A$20,0)),""))</f>
        <v/>
      </c>
      <c r="J1602" s="40" t="n">
        <f aca="false">IF(OR(H1602="",I1602=""),0,H1602*I1602)</f>
        <v>0</v>
      </c>
      <c r="M1602" s="41" t="str">
        <f aca="false">IF(D1602="","",IF(E1602="Référence inconnue","Référence inconnue",IF(I1602="","Type inconnu",IF(AND(IFERROR(INDEX(Articles!$I$5:$I$304,MATCH(D1602,Articles!$A$5:$A$304,0)),"Aucun")&lt;&gt;"Aucun",G1602=""),"Lot manquant",IF(COUNTIF($N$2:$N$5000,N1602)&gt;1,"Doublon ?","")))))</f>
        <v/>
      </c>
      <c r="N1602" s="6" t="str">
        <f aca="false">IF(D1602="","",B1602&amp;"/"&amp;C1602&amp;"/"&amp;D1602&amp;"/"&amp;G1602&amp;"/"&amp;H1602&amp;"/"&amp;TEXT(A1602,"0"))</f>
        <v/>
      </c>
    </row>
    <row r="1603" customFormat="false" ht="15" hidden="false" customHeight="false" outlineLevel="0" collapsed="false">
      <c r="E1603" s="39" t="str">
        <f aca="false">IF(D1603="","",IFERROR(INDEX(Articles!$B$5:$B$304,MATCH(D1603,Articles!$A$5:$A$304,0)),"Référence inconnue"))</f>
        <v/>
      </c>
      <c r="I1603" s="40" t="str">
        <f aca="false">IF(C1603="","",IFERROR(INDEX(Listes!$B$3:$B$20,MATCH(C1603,Listes!$A$3:$A$20,0)),""))</f>
        <v/>
      </c>
      <c r="J1603" s="40" t="n">
        <f aca="false">IF(OR(H1603="",I1603=""),0,H1603*I1603)</f>
        <v>0</v>
      </c>
      <c r="M1603" s="41" t="str">
        <f aca="false">IF(D1603="","",IF(E1603="Référence inconnue","Référence inconnue",IF(I1603="","Type inconnu",IF(AND(IFERROR(INDEX(Articles!$I$5:$I$304,MATCH(D1603,Articles!$A$5:$A$304,0)),"Aucun")&lt;&gt;"Aucun",G1603=""),"Lot manquant",IF(COUNTIF($N$2:$N$5000,N1603)&gt;1,"Doublon ?","")))))</f>
        <v/>
      </c>
      <c r="N1603" s="6" t="str">
        <f aca="false">IF(D1603="","",B1603&amp;"/"&amp;C1603&amp;"/"&amp;D1603&amp;"/"&amp;G1603&amp;"/"&amp;H1603&amp;"/"&amp;TEXT(A1603,"0"))</f>
        <v/>
      </c>
    </row>
    <row r="1604" customFormat="false" ht="15" hidden="false" customHeight="false" outlineLevel="0" collapsed="false">
      <c r="E1604" s="39" t="str">
        <f aca="false">IF(D1604="","",IFERROR(INDEX(Articles!$B$5:$B$304,MATCH(D1604,Articles!$A$5:$A$304,0)),"Référence inconnue"))</f>
        <v/>
      </c>
      <c r="I1604" s="40" t="str">
        <f aca="false">IF(C1604="","",IFERROR(INDEX(Listes!$B$3:$B$20,MATCH(C1604,Listes!$A$3:$A$20,0)),""))</f>
        <v/>
      </c>
      <c r="J1604" s="40" t="n">
        <f aca="false">IF(OR(H1604="",I1604=""),0,H1604*I1604)</f>
        <v>0</v>
      </c>
      <c r="M1604" s="41" t="str">
        <f aca="false">IF(D1604="","",IF(E1604="Référence inconnue","Référence inconnue",IF(I1604="","Type inconnu",IF(AND(IFERROR(INDEX(Articles!$I$5:$I$304,MATCH(D1604,Articles!$A$5:$A$304,0)),"Aucun")&lt;&gt;"Aucun",G1604=""),"Lot manquant",IF(COUNTIF($N$2:$N$5000,N1604)&gt;1,"Doublon ?","")))))</f>
        <v/>
      </c>
      <c r="N1604" s="6" t="str">
        <f aca="false">IF(D1604="","",B1604&amp;"/"&amp;C1604&amp;"/"&amp;D1604&amp;"/"&amp;G1604&amp;"/"&amp;H1604&amp;"/"&amp;TEXT(A1604,"0"))</f>
        <v/>
      </c>
    </row>
    <row r="1605" customFormat="false" ht="15" hidden="false" customHeight="false" outlineLevel="0" collapsed="false">
      <c r="E1605" s="39" t="str">
        <f aca="false">IF(D1605="","",IFERROR(INDEX(Articles!$B$5:$B$304,MATCH(D1605,Articles!$A$5:$A$304,0)),"Référence inconnue"))</f>
        <v/>
      </c>
      <c r="I1605" s="40" t="str">
        <f aca="false">IF(C1605="","",IFERROR(INDEX(Listes!$B$3:$B$20,MATCH(C1605,Listes!$A$3:$A$20,0)),""))</f>
        <v/>
      </c>
      <c r="J1605" s="40" t="n">
        <f aca="false">IF(OR(H1605="",I1605=""),0,H1605*I1605)</f>
        <v>0</v>
      </c>
      <c r="M1605" s="41" t="str">
        <f aca="false">IF(D1605="","",IF(E1605="Référence inconnue","Référence inconnue",IF(I1605="","Type inconnu",IF(AND(IFERROR(INDEX(Articles!$I$5:$I$304,MATCH(D1605,Articles!$A$5:$A$304,0)),"Aucun")&lt;&gt;"Aucun",G1605=""),"Lot manquant",IF(COUNTIF($N$2:$N$5000,N1605)&gt;1,"Doublon ?","")))))</f>
        <v/>
      </c>
      <c r="N1605" s="6" t="str">
        <f aca="false">IF(D1605="","",B1605&amp;"/"&amp;C1605&amp;"/"&amp;D1605&amp;"/"&amp;G1605&amp;"/"&amp;H1605&amp;"/"&amp;TEXT(A1605,"0"))</f>
        <v/>
      </c>
    </row>
    <row r="1606" customFormat="false" ht="15" hidden="false" customHeight="false" outlineLevel="0" collapsed="false">
      <c r="E1606" s="39" t="str">
        <f aca="false">IF(D1606="","",IFERROR(INDEX(Articles!$B$5:$B$304,MATCH(D1606,Articles!$A$5:$A$304,0)),"Référence inconnue"))</f>
        <v/>
      </c>
      <c r="I1606" s="40" t="str">
        <f aca="false">IF(C1606="","",IFERROR(INDEX(Listes!$B$3:$B$20,MATCH(C1606,Listes!$A$3:$A$20,0)),""))</f>
        <v/>
      </c>
      <c r="J1606" s="40" t="n">
        <f aca="false">IF(OR(H1606="",I1606=""),0,H1606*I1606)</f>
        <v>0</v>
      </c>
      <c r="M1606" s="41" t="str">
        <f aca="false">IF(D1606="","",IF(E1606="Référence inconnue","Référence inconnue",IF(I1606="","Type inconnu",IF(AND(IFERROR(INDEX(Articles!$I$5:$I$304,MATCH(D1606,Articles!$A$5:$A$304,0)),"Aucun")&lt;&gt;"Aucun",G1606=""),"Lot manquant",IF(COUNTIF($N$2:$N$5000,N1606)&gt;1,"Doublon ?","")))))</f>
        <v/>
      </c>
      <c r="N1606" s="6" t="str">
        <f aca="false">IF(D1606="","",B1606&amp;"/"&amp;C1606&amp;"/"&amp;D1606&amp;"/"&amp;G1606&amp;"/"&amp;H1606&amp;"/"&amp;TEXT(A1606,"0"))</f>
        <v/>
      </c>
    </row>
    <row r="1607" customFormat="false" ht="15" hidden="false" customHeight="false" outlineLevel="0" collapsed="false">
      <c r="E1607" s="39" t="str">
        <f aca="false">IF(D1607="","",IFERROR(INDEX(Articles!$B$5:$B$304,MATCH(D1607,Articles!$A$5:$A$304,0)),"Référence inconnue"))</f>
        <v/>
      </c>
      <c r="I1607" s="40" t="str">
        <f aca="false">IF(C1607="","",IFERROR(INDEX(Listes!$B$3:$B$20,MATCH(C1607,Listes!$A$3:$A$20,0)),""))</f>
        <v/>
      </c>
      <c r="J1607" s="40" t="n">
        <f aca="false">IF(OR(H1607="",I1607=""),0,H1607*I1607)</f>
        <v>0</v>
      </c>
      <c r="M1607" s="41" t="str">
        <f aca="false">IF(D1607="","",IF(E1607="Référence inconnue","Référence inconnue",IF(I1607="","Type inconnu",IF(AND(IFERROR(INDEX(Articles!$I$5:$I$304,MATCH(D1607,Articles!$A$5:$A$304,0)),"Aucun")&lt;&gt;"Aucun",G1607=""),"Lot manquant",IF(COUNTIF($N$2:$N$5000,N1607)&gt;1,"Doublon ?","")))))</f>
        <v/>
      </c>
      <c r="N1607" s="6" t="str">
        <f aca="false">IF(D1607="","",B1607&amp;"/"&amp;C1607&amp;"/"&amp;D1607&amp;"/"&amp;G1607&amp;"/"&amp;H1607&amp;"/"&amp;TEXT(A1607,"0"))</f>
        <v/>
      </c>
    </row>
    <row r="1608" customFormat="false" ht="15" hidden="false" customHeight="false" outlineLevel="0" collapsed="false">
      <c r="E1608" s="39" t="str">
        <f aca="false">IF(D1608="","",IFERROR(INDEX(Articles!$B$5:$B$304,MATCH(D1608,Articles!$A$5:$A$304,0)),"Référence inconnue"))</f>
        <v/>
      </c>
      <c r="I1608" s="40" t="str">
        <f aca="false">IF(C1608="","",IFERROR(INDEX(Listes!$B$3:$B$20,MATCH(C1608,Listes!$A$3:$A$20,0)),""))</f>
        <v/>
      </c>
      <c r="J1608" s="40" t="n">
        <f aca="false">IF(OR(H1608="",I1608=""),0,H1608*I1608)</f>
        <v>0</v>
      </c>
      <c r="M1608" s="41" t="str">
        <f aca="false">IF(D1608="","",IF(E1608="Référence inconnue","Référence inconnue",IF(I1608="","Type inconnu",IF(AND(IFERROR(INDEX(Articles!$I$5:$I$304,MATCH(D1608,Articles!$A$5:$A$304,0)),"Aucun")&lt;&gt;"Aucun",G1608=""),"Lot manquant",IF(COUNTIF($N$2:$N$5000,N1608)&gt;1,"Doublon ?","")))))</f>
        <v/>
      </c>
      <c r="N1608" s="6" t="str">
        <f aca="false">IF(D1608="","",B1608&amp;"/"&amp;C1608&amp;"/"&amp;D1608&amp;"/"&amp;G1608&amp;"/"&amp;H1608&amp;"/"&amp;TEXT(A1608,"0"))</f>
        <v/>
      </c>
    </row>
    <row r="1609" customFormat="false" ht="15" hidden="false" customHeight="false" outlineLevel="0" collapsed="false">
      <c r="E1609" s="39" t="str">
        <f aca="false">IF(D1609="","",IFERROR(INDEX(Articles!$B$5:$B$304,MATCH(D1609,Articles!$A$5:$A$304,0)),"Référence inconnue"))</f>
        <v/>
      </c>
      <c r="I1609" s="40" t="str">
        <f aca="false">IF(C1609="","",IFERROR(INDEX(Listes!$B$3:$B$20,MATCH(C1609,Listes!$A$3:$A$20,0)),""))</f>
        <v/>
      </c>
      <c r="J1609" s="40" t="n">
        <f aca="false">IF(OR(H1609="",I1609=""),0,H1609*I1609)</f>
        <v>0</v>
      </c>
      <c r="M1609" s="41" t="str">
        <f aca="false">IF(D1609="","",IF(E1609="Référence inconnue","Référence inconnue",IF(I1609="","Type inconnu",IF(AND(IFERROR(INDEX(Articles!$I$5:$I$304,MATCH(D1609,Articles!$A$5:$A$304,0)),"Aucun")&lt;&gt;"Aucun",G1609=""),"Lot manquant",IF(COUNTIF($N$2:$N$5000,N1609)&gt;1,"Doublon ?","")))))</f>
        <v/>
      </c>
      <c r="N1609" s="6" t="str">
        <f aca="false">IF(D1609="","",B1609&amp;"/"&amp;C1609&amp;"/"&amp;D1609&amp;"/"&amp;G1609&amp;"/"&amp;H1609&amp;"/"&amp;TEXT(A1609,"0"))</f>
        <v/>
      </c>
    </row>
    <row r="1610" customFormat="false" ht="15" hidden="false" customHeight="false" outlineLevel="0" collapsed="false">
      <c r="E1610" s="39" t="str">
        <f aca="false">IF(D1610="","",IFERROR(INDEX(Articles!$B$5:$B$304,MATCH(D1610,Articles!$A$5:$A$304,0)),"Référence inconnue"))</f>
        <v/>
      </c>
      <c r="I1610" s="40" t="str">
        <f aca="false">IF(C1610="","",IFERROR(INDEX(Listes!$B$3:$B$20,MATCH(C1610,Listes!$A$3:$A$20,0)),""))</f>
        <v/>
      </c>
      <c r="J1610" s="40" t="n">
        <f aca="false">IF(OR(H1610="",I1610=""),0,H1610*I1610)</f>
        <v>0</v>
      </c>
      <c r="M1610" s="41" t="str">
        <f aca="false">IF(D1610="","",IF(E1610="Référence inconnue","Référence inconnue",IF(I1610="","Type inconnu",IF(AND(IFERROR(INDEX(Articles!$I$5:$I$304,MATCH(D1610,Articles!$A$5:$A$304,0)),"Aucun")&lt;&gt;"Aucun",G1610=""),"Lot manquant",IF(COUNTIF($N$2:$N$5000,N1610)&gt;1,"Doublon ?","")))))</f>
        <v/>
      </c>
      <c r="N1610" s="6" t="str">
        <f aca="false">IF(D1610="","",B1610&amp;"/"&amp;C1610&amp;"/"&amp;D1610&amp;"/"&amp;G1610&amp;"/"&amp;H1610&amp;"/"&amp;TEXT(A1610,"0"))</f>
        <v/>
      </c>
    </row>
    <row r="1611" customFormat="false" ht="15" hidden="false" customHeight="false" outlineLevel="0" collapsed="false">
      <c r="E1611" s="39" t="str">
        <f aca="false">IF(D1611="","",IFERROR(INDEX(Articles!$B$5:$B$304,MATCH(D1611,Articles!$A$5:$A$304,0)),"Référence inconnue"))</f>
        <v/>
      </c>
      <c r="I1611" s="40" t="str">
        <f aca="false">IF(C1611="","",IFERROR(INDEX(Listes!$B$3:$B$20,MATCH(C1611,Listes!$A$3:$A$20,0)),""))</f>
        <v/>
      </c>
      <c r="J1611" s="40" t="n">
        <f aca="false">IF(OR(H1611="",I1611=""),0,H1611*I1611)</f>
        <v>0</v>
      </c>
      <c r="M1611" s="41" t="str">
        <f aca="false">IF(D1611="","",IF(E1611="Référence inconnue","Référence inconnue",IF(I1611="","Type inconnu",IF(AND(IFERROR(INDEX(Articles!$I$5:$I$304,MATCH(D1611,Articles!$A$5:$A$304,0)),"Aucun")&lt;&gt;"Aucun",G1611=""),"Lot manquant",IF(COUNTIF($N$2:$N$5000,N1611)&gt;1,"Doublon ?","")))))</f>
        <v/>
      </c>
      <c r="N1611" s="6" t="str">
        <f aca="false">IF(D1611="","",B1611&amp;"/"&amp;C1611&amp;"/"&amp;D1611&amp;"/"&amp;G1611&amp;"/"&amp;H1611&amp;"/"&amp;TEXT(A1611,"0"))</f>
        <v/>
      </c>
    </row>
    <row r="1612" customFormat="false" ht="15" hidden="false" customHeight="false" outlineLevel="0" collapsed="false">
      <c r="E1612" s="39" t="str">
        <f aca="false">IF(D1612="","",IFERROR(INDEX(Articles!$B$5:$B$304,MATCH(D1612,Articles!$A$5:$A$304,0)),"Référence inconnue"))</f>
        <v/>
      </c>
      <c r="I1612" s="40" t="str">
        <f aca="false">IF(C1612="","",IFERROR(INDEX(Listes!$B$3:$B$20,MATCH(C1612,Listes!$A$3:$A$20,0)),""))</f>
        <v/>
      </c>
      <c r="J1612" s="40" t="n">
        <f aca="false">IF(OR(H1612="",I1612=""),0,H1612*I1612)</f>
        <v>0</v>
      </c>
      <c r="M1612" s="41" t="str">
        <f aca="false">IF(D1612="","",IF(E1612="Référence inconnue","Référence inconnue",IF(I1612="","Type inconnu",IF(AND(IFERROR(INDEX(Articles!$I$5:$I$304,MATCH(D1612,Articles!$A$5:$A$304,0)),"Aucun")&lt;&gt;"Aucun",G1612=""),"Lot manquant",IF(COUNTIF($N$2:$N$5000,N1612)&gt;1,"Doublon ?","")))))</f>
        <v/>
      </c>
      <c r="N1612" s="6" t="str">
        <f aca="false">IF(D1612="","",B1612&amp;"/"&amp;C1612&amp;"/"&amp;D1612&amp;"/"&amp;G1612&amp;"/"&amp;H1612&amp;"/"&amp;TEXT(A1612,"0"))</f>
        <v/>
      </c>
    </row>
    <row r="1613" customFormat="false" ht="15" hidden="false" customHeight="false" outlineLevel="0" collapsed="false">
      <c r="E1613" s="39" t="str">
        <f aca="false">IF(D1613="","",IFERROR(INDEX(Articles!$B$5:$B$304,MATCH(D1613,Articles!$A$5:$A$304,0)),"Référence inconnue"))</f>
        <v/>
      </c>
      <c r="I1613" s="40" t="str">
        <f aca="false">IF(C1613="","",IFERROR(INDEX(Listes!$B$3:$B$20,MATCH(C1613,Listes!$A$3:$A$20,0)),""))</f>
        <v/>
      </c>
      <c r="J1613" s="40" t="n">
        <f aca="false">IF(OR(H1613="",I1613=""),0,H1613*I1613)</f>
        <v>0</v>
      </c>
      <c r="M1613" s="41" t="str">
        <f aca="false">IF(D1613="","",IF(E1613="Référence inconnue","Référence inconnue",IF(I1613="","Type inconnu",IF(AND(IFERROR(INDEX(Articles!$I$5:$I$304,MATCH(D1613,Articles!$A$5:$A$304,0)),"Aucun")&lt;&gt;"Aucun",G1613=""),"Lot manquant",IF(COUNTIF($N$2:$N$5000,N1613)&gt;1,"Doublon ?","")))))</f>
        <v/>
      </c>
      <c r="N1613" s="6" t="str">
        <f aca="false">IF(D1613="","",B1613&amp;"/"&amp;C1613&amp;"/"&amp;D1613&amp;"/"&amp;G1613&amp;"/"&amp;H1613&amp;"/"&amp;TEXT(A1613,"0"))</f>
        <v/>
      </c>
    </row>
    <row r="1614" customFormat="false" ht="15" hidden="false" customHeight="false" outlineLevel="0" collapsed="false">
      <c r="E1614" s="39" t="str">
        <f aca="false">IF(D1614="","",IFERROR(INDEX(Articles!$B$5:$B$304,MATCH(D1614,Articles!$A$5:$A$304,0)),"Référence inconnue"))</f>
        <v/>
      </c>
      <c r="I1614" s="40" t="str">
        <f aca="false">IF(C1614="","",IFERROR(INDEX(Listes!$B$3:$B$20,MATCH(C1614,Listes!$A$3:$A$20,0)),""))</f>
        <v/>
      </c>
      <c r="J1614" s="40" t="n">
        <f aca="false">IF(OR(H1614="",I1614=""),0,H1614*I1614)</f>
        <v>0</v>
      </c>
      <c r="M1614" s="41" t="str">
        <f aca="false">IF(D1614="","",IF(E1614="Référence inconnue","Référence inconnue",IF(I1614="","Type inconnu",IF(AND(IFERROR(INDEX(Articles!$I$5:$I$304,MATCH(D1614,Articles!$A$5:$A$304,0)),"Aucun")&lt;&gt;"Aucun",G1614=""),"Lot manquant",IF(COUNTIF($N$2:$N$5000,N1614)&gt;1,"Doublon ?","")))))</f>
        <v/>
      </c>
      <c r="N1614" s="6" t="str">
        <f aca="false">IF(D1614="","",B1614&amp;"/"&amp;C1614&amp;"/"&amp;D1614&amp;"/"&amp;G1614&amp;"/"&amp;H1614&amp;"/"&amp;TEXT(A1614,"0"))</f>
        <v/>
      </c>
    </row>
    <row r="1615" customFormat="false" ht="15" hidden="false" customHeight="false" outlineLevel="0" collapsed="false">
      <c r="E1615" s="39" t="str">
        <f aca="false">IF(D1615="","",IFERROR(INDEX(Articles!$B$5:$B$304,MATCH(D1615,Articles!$A$5:$A$304,0)),"Référence inconnue"))</f>
        <v/>
      </c>
      <c r="I1615" s="40" t="str">
        <f aca="false">IF(C1615="","",IFERROR(INDEX(Listes!$B$3:$B$20,MATCH(C1615,Listes!$A$3:$A$20,0)),""))</f>
        <v/>
      </c>
      <c r="J1615" s="40" t="n">
        <f aca="false">IF(OR(H1615="",I1615=""),0,H1615*I1615)</f>
        <v>0</v>
      </c>
      <c r="M1615" s="41" t="str">
        <f aca="false">IF(D1615="","",IF(E1615="Référence inconnue","Référence inconnue",IF(I1615="","Type inconnu",IF(AND(IFERROR(INDEX(Articles!$I$5:$I$304,MATCH(D1615,Articles!$A$5:$A$304,0)),"Aucun")&lt;&gt;"Aucun",G1615=""),"Lot manquant",IF(COUNTIF($N$2:$N$5000,N1615)&gt;1,"Doublon ?","")))))</f>
        <v/>
      </c>
      <c r="N1615" s="6" t="str">
        <f aca="false">IF(D1615="","",B1615&amp;"/"&amp;C1615&amp;"/"&amp;D1615&amp;"/"&amp;G1615&amp;"/"&amp;H1615&amp;"/"&amp;TEXT(A1615,"0"))</f>
        <v/>
      </c>
    </row>
    <row r="1616" customFormat="false" ht="15" hidden="false" customHeight="false" outlineLevel="0" collapsed="false">
      <c r="E1616" s="39" t="str">
        <f aca="false">IF(D1616="","",IFERROR(INDEX(Articles!$B$5:$B$304,MATCH(D1616,Articles!$A$5:$A$304,0)),"Référence inconnue"))</f>
        <v/>
      </c>
      <c r="I1616" s="40" t="str">
        <f aca="false">IF(C1616="","",IFERROR(INDEX(Listes!$B$3:$B$20,MATCH(C1616,Listes!$A$3:$A$20,0)),""))</f>
        <v/>
      </c>
      <c r="J1616" s="40" t="n">
        <f aca="false">IF(OR(H1616="",I1616=""),0,H1616*I1616)</f>
        <v>0</v>
      </c>
      <c r="M1616" s="41" t="str">
        <f aca="false">IF(D1616="","",IF(E1616="Référence inconnue","Référence inconnue",IF(I1616="","Type inconnu",IF(AND(IFERROR(INDEX(Articles!$I$5:$I$304,MATCH(D1616,Articles!$A$5:$A$304,0)),"Aucun")&lt;&gt;"Aucun",G1616=""),"Lot manquant",IF(COUNTIF($N$2:$N$5000,N1616)&gt;1,"Doublon ?","")))))</f>
        <v/>
      </c>
      <c r="N1616" s="6" t="str">
        <f aca="false">IF(D1616="","",B1616&amp;"/"&amp;C1616&amp;"/"&amp;D1616&amp;"/"&amp;G1616&amp;"/"&amp;H1616&amp;"/"&amp;TEXT(A1616,"0"))</f>
        <v/>
      </c>
    </row>
    <row r="1617" customFormat="false" ht="15" hidden="false" customHeight="false" outlineLevel="0" collapsed="false">
      <c r="E1617" s="39" t="str">
        <f aca="false">IF(D1617="","",IFERROR(INDEX(Articles!$B$5:$B$304,MATCH(D1617,Articles!$A$5:$A$304,0)),"Référence inconnue"))</f>
        <v/>
      </c>
      <c r="I1617" s="40" t="str">
        <f aca="false">IF(C1617="","",IFERROR(INDEX(Listes!$B$3:$B$20,MATCH(C1617,Listes!$A$3:$A$20,0)),""))</f>
        <v/>
      </c>
      <c r="J1617" s="40" t="n">
        <f aca="false">IF(OR(H1617="",I1617=""),0,H1617*I1617)</f>
        <v>0</v>
      </c>
      <c r="M1617" s="41" t="str">
        <f aca="false">IF(D1617="","",IF(E1617="Référence inconnue","Référence inconnue",IF(I1617="","Type inconnu",IF(AND(IFERROR(INDEX(Articles!$I$5:$I$304,MATCH(D1617,Articles!$A$5:$A$304,0)),"Aucun")&lt;&gt;"Aucun",G1617=""),"Lot manquant",IF(COUNTIF($N$2:$N$5000,N1617)&gt;1,"Doublon ?","")))))</f>
        <v/>
      </c>
      <c r="N1617" s="6" t="str">
        <f aca="false">IF(D1617="","",B1617&amp;"/"&amp;C1617&amp;"/"&amp;D1617&amp;"/"&amp;G1617&amp;"/"&amp;H1617&amp;"/"&amp;TEXT(A1617,"0"))</f>
        <v/>
      </c>
    </row>
    <row r="1618" customFormat="false" ht="15" hidden="false" customHeight="false" outlineLevel="0" collapsed="false">
      <c r="E1618" s="39" t="str">
        <f aca="false">IF(D1618="","",IFERROR(INDEX(Articles!$B$5:$B$304,MATCH(D1618,Articles!$A$5:$A$304,0)),"Référence inconnue"))</f>
        <v/>
      </c>
      <c r="I1618" s="40" t="str">
        <f aca="false">IF(C1618="","",IFERROR(INDEX(Listes!$B$3:$B$20,MATCH(C1618,Listes!$A$3:$A$20,0)),""))</f>
        <v/>
      </c>
      <c r="J1618" s="40" t="n">
        <f aca="false">IF(OR(H1618="",I1618=""),0,H1618*I1618)</f>
        <v>0</v>
      </c>
      <c r="M1618" s="41" t="str">
        <f aca="false">IF(D1618="","",IF(E1618="Référence inconnue","Référence inconnue",IF(I1618="","Type inconnu",IF(AND(IFERROR(INDEX(Articles!$I$5:$I$304,MATCH(D1618,Articles!$A$5:$A$304,0)),"Aucun")&lt;&gt;"Aucun",G1618=""),"Lot manquant",IF(COUNTIF($N$2:$N$5000,N1618)&gt;1,"Doublon ?","")))))</f>
        <v/>
      </c>
      <c r="N1618" s="6" t="str">
        <f aca="false">IF(D1618="","",B1618&amp;"/"&amp;C1618&amp;"/"&amp;D1618&amp;"/"&amp;G1618&amp;"/"&amp;H1618&amp;"/"&amp;TEXT(A1618,"0"))</f>
        <v/>
      </c>
    </row>
    <row r="1619" customFormat="false" ht="15" hidden="false" customHeight="false" outlineLevel="0" collapsed="false">
      <c r="E1619" s="39" t="str">
        <f aca="false">IF(D1619="","",IFERROR(INDEX(Articles!$B$5:$B$304,MATCH(D1619,Articles!$A$5:$A$304,0)),"Référence inconnue"))</f>
        <v/>
      </c>
      <c r="I1619" s="40" t="str">
        <f aca="false">IF(C1619="","",IFERROR(INDEX(Listes!$B$3:$B$20,MATCH(C1619,Listes!$A$3:$A$20,0)),""))</f>
        <v/>
      </c>
      <c r="J1619" s="40" t="n">
        <f aca="false">IF(OR(H1619="",I1619=""),0,H1619*I1619)</f>
        <v>0</v>
      </c>
      <c r="M1619" s="41" t="str">
        <f aca="false">IF(D1619="","",IF(E1619="Référence inconnue","Référence inconnue",IF(I1619="","Type inconnu",IF(AND(IFERROR(INDEX(Articles!$I$5:$I$304,MATCH(D1619,Articles!$A$5:$A$304,0)),"Aucun")&lt;&gt;"Aucun",G1619=""),"Lot manquant",IF(COUNTIF($N$2:$N$5000,N1619)&gt;1,"Doublon ?","")))))</f>
        <v/>
      </c>
      <c r="N1619" s="6" t="str">
        <f aca="false">IF(D1619="","",B1619&amp;"/"&amp;C1619&amp;"/"&amp;D1619&amp;"/"&amp;G1619&amp;"/"&amp;H1619&amp;"/"&amp;TEXT(A1619,"0"))</f>
        <v/>
      </c>
    </row>
    <row r="1620" customFormat="false" ht="15" hidden="false" customHeight="false" outlineLevel="0" collapsed="false">
      <c r="E1620" s="39" t="str">
        <f aca="false">IF(D1620="","",IFERROR(INDEX(Articles!$B$5:$B$304,MATCH(D1620,Articles!$A$5:$A$304,0)),"Référence inconnue"))</f>
        <v/>
      </c>
      <c r="I1620" s="40" t="str">
        <f aca="false">IF(C1620="","",IFERROR(INDEX(Listes!$B$3:$B$20,MATCH(C1620,Listes!$A$3:$A$20,0)),""))</f>
        <v/>
      </c>
      <c r="J1620" s="40" t="n">
        <f aca="false">IF(OR(H1620="",I1620=""),0,H1620*I1620)</f>
        <v>0</v>
      </c>
      <c r="M1620" s="41" t="str">
        <f aca="false">IF(D1620="","",IF(E1620="Référence inconnue","Référence inconnue",IF(I1620="","Type inconnu",IF(AND(IFERROR(INDEX(Articles!$I$5:$I$304,MATCH(D1620,Articles!$A$5:$A$304,0)),"Aucun")&lt;&gt;"Aucun",G1620=""),"Lot manquant",IF(COUNTIF($N$2:$N$5000,N1620)&gt;1,"Doublon ?","")))))</f>
        <v/>
      </c>
      <c r="N1620" s="6" t="str">
        <f aca="false">IF(D1620="","",B1620&amp;"/"&amp;C1620&amp;"/"&amp;D1620&amp;"/"&amp;G1620&amp;"/"&amp;H1620&amp;"/"&amp;TEXT(A1620,"0"))</f>
        <v/>
      </c>
    </row>
    <row r="1621" customFormat="false" ht="15" hidden="false" customHeight="false" outlineLevel="0" collapsed="false">
      <c r="E1621" s="39" t="str">
        <f aca="false">IF(D1621="","",IFERROR(INDEX(Articles!$B$5:$B$304,MATCH(D1621,Articles!$A$5:$A$304,0)),"Référence inconnue"))</f>
        <v/>
      </c>
      <c r="I1621" s="40" t="str">
        <f aca="false">IF(C1621="","",IFERROR(INDEX(Listes!$B$3:$B$20,MATCH(C1621,Listes!$A$3:$A$20,0)),""))</f>
        <v/>
      </c>
      <c r="J1621" s="40" t="n">
        <f aca="false">IF(OR(H1621="",I1621=""),0,H1621*I1621)</f>
        <v>0</v>
      </c>
      <c r="M1621" s="41" t="str">
        <f aca="false">IF(D1621="","",IF(E1621="Référence inconnue","Référence inconnue",IF(I1621="","Type inconnu",IF(AND(IFERROR(INDEX(Articles!$I$5:$I$304,MATCH(D1621,Articles!$A$5:$A$304,0)),"Aucun")&lt;&gt;"Aucun",G1621=""),"Lot manquant",IF(COUNTIF($N$2:$N$5000,N1621)&gt;1,"Doublon ?","")))))</f>
        <v/>
      </c>
      <c r="N1621" s="6" t="str">
        <f aca="false">IF(D1621="","",B1621&amp;"/"&amp;C1621&amp;"/"&amp;D1621&amp;"/"&amp;G1621&amp;"/"&amp;H1621&amp;"/"&amp;TEXT(A1621,"0"))</f>
        <v/>
      </c>
    </row>
    <row r="1622" customFormat="false" ht="15" hidden="false" customHeight="false" outlineLevel="0" collapsed="false">
      <c r="E1622" s="39" t="str">
        <f aca="false">IF(D1622="","",IFERROR(INDEX(Articles!$B$5:$B$304,MATCH(D1622,Articles!$A$5:$A$304,0)),"Référence inconnue"))</f>
        <v/>
      </c>
      <c r="I1622" s="40" t="str">
        <f aca="false">IF(C1622="","",IFERROR(INDEX(Listes!$B$3:$B$20,MATCH(C1622,Listes!$A$3:$A$20,0)),""))</f>
        <v/>
      </c>
      <c r="J1622" s="40" t="n">
        <f aca="false">IF(OR(H1622="",I1622=""),0,H1622*I1622)</f>
        <v>0</v>
      </c>
      <c r="M1622" s="41" t="str">
        <f aca="false">IF(D1622="","",IF(E1622="Référence inconnue","Référence inconnue",IF(I1622="","Type inconnu",IF(AND(IFERROR(INDEX(Articles!$I$5:$I$304,MATCH(D1622,Articles!$A$5:$A$304,0)),"Aucun")&lt;&gt;"Aucun",G1622=""),"Lot manquant",IF(COUNTIF($N$2:$N$5000,N1622)&gt;1,"Doublon ?","")))))</f>
        <v/>
      </c>
      <c r="N1622" s="6" t="str">
        <f aca="false">IF(D1622="","",B1622&amp;"/"&amp;C1622&amp;"/"&amp;D1622&amp;"/"&amp;G1622&amp;"/"&amp;H1622&amp;"/"&amp;TEXT(A1622,"0"))</f>
        <v/>
      </c>
    </row>
    <row r="1623" customFormat="false" ht="15" hidden="false" customHeight="false" outlineLevel="0" collapsed="false">
      <c r="E1623" s="39" t="str">
        <f aca="false">IF(D1623="","",IFERROR(INDEX(Articles!$B$5:$B$304,MATCH(D1623,Articles!$A$5:$A$304,0)),"Référence inconnue"))</f>
        <v/>
      </c>
      <c r="I1623" s="40" t="str">
        <f aca="false">IF(C1623="","",IFERROR(INDEX(Listes!$B$3:$B$20,MATCH(C1623,Listes!$A$3:$A$20,0)),""))</f>
        <v/>
      </c>
      <c r="J1623" s="40" t="n">
        <f aca="false">IF(OR(H1623="",I1623=""),0,H1623*I1623)</f>
        <v>0</v>
      </c>
      <c r="M1623" s="41" t="str">
        <f aca="false">IF(D1623="","",IF(E1623="Référence inconnue","Référence inconnue",IF(I1623="","Type inconnu",IF(AND(IFERROR(INDEX(Articles!$I$5:$I$304,MATCH(D1623,Articles!$A$5:$A$304,0)),"Aucun")&lt;&gt;"Aucun",G1623=""),"Lot manquant",IF(COUNTIF($N$2:$N$5000,N1623)&gt;1,"Doublon ?","")))))</f>
        <v/>
      </c>
      <c r="N1623" s="6" t="str">
        <f aca="false">IF(D1623="","",B1623&amp;"/"&amp;C1623&amp;"/"&amp;D1623&amp;"/"&amp;G1623&amp;"/"&amp;H1623&amp;"/"&amp;TEXT(A1623,"0"))</f>
        <v/>
      </c>
    </row>
    <row r="1624" customFormat="false" ht="15" hidden="false" customHeight="false" outlineLevel="0" collapsed="false">
      <c r="E1624" s="39" t="str">
        <f aca="false">IF(D1624="","",IFERROR(INDEX(Articles!$B$5:$B$304,MATCH(D1624,Articles!$A$5:$A$304,0)),"Référence inconnue"))</f>
        <v/>
      </c>
      <c r="I1624" s="40" t="str">
        <f aca="false">IF(C1624="","",IFERROR(INDEX(Listes!$B$3:$B$20,MATCH(C1624,Listes!$A$3:$A$20,0)),""))</f>
        <v/>
      </c>
      <c r="J1624" s="40" t="n">
        <f aca="false">IF(OR(H1624="",I1624=""),0,H1624*I1624)</f>
        <v>0</v>
      </c>
      <c r="M1624" s="41" t="str">
        <f aca="false">IF(D1624="","",IF(E1624="Référence inconnue","Référence inconnue",IF(I1624="","Type inconnu",IF(AND(IFERROR(INDEX(Articles!$I$5:$I$304,MATCH(D1624,Articles!$A$5:$A$304,0)),"Aucun")&lt;&gt;"Aucun",G1624=""),"Lot manquant",IF(COUNTIF($N$2:$N$5000,N1624)&gt;1,"Doublon ?","")))))</f>
        <v/>
      </c>
      <c r="N1624" s="6" t="str">
        <f aca="false">IF(D1624="","",B1624&amp;"/"&amp;C1624&amp;"/"&amp;D1624&amp;"/"&amp;G1624&amp;"/"&amp;H1624&amp;"/"&amp;TEXT(A1624,"0"))</f>
        <v/>
      </c>
    </row>
    <row r="1625" customFormat="false" ht="15" hidden="false" customHeight="false" outlineLevel="0" collapsed="false">
      <c r="E1625" s="39" t="str">
        <f aca="false">IF(D1625="","",IFERROR(INDEX(Articles!$B$5:$B$304,MATCH(D1625,Articles!$A$5:$A$304,0)),"Référence inconnue"))</f>
        <v/>
      </c>
      <c r="I1625" s="40" t="str">
        <f aca="false">IF(C1625="","",IFERROR(INDEX(Listes!$B$3:$B$20,MATCH(C1625,Listes!$A$3:$A$20,0)),""))</f>
        <v/>
      </c>
      <c r="J1625" s="40" t="n">
        <f aca="false">IF(OR(H1625="",I1625=""),0,H1625*I1625)</f>
        <v>0</v>
      </c>
      <c r="M1625" s="41" t="str">
        <f aca="false">IF(D1625="","",IF(E1625="Référence inconnue","Référence inconnue",IF(I1625="","Type inconnu",IF(AND(IFERROR(INDEX(Articles!$I$5:$I$304,MATCH(D1625,Articles!$A$5:$A$304,0)),"Aucun")&lt;&gt;"Aucun",G1625=""),"Lot manquant",IF(COUNTIF($N$2:$N$5000,N1625)&gt;1,"Doublon ?","")))))</f>
        <v/>
      </c>
      <c r="N1625" s="6" t="str">
        <f aca="false">IF(D1625="","",B1625&amp;"/"&amp;C1625&amp;"/"&amp;D1625&amp;"/"&amp;G1625&amp;"/"&amp;H1625&amp;"/"&amp;TEXT(A1625,"0"))</f>
        <v/>
      </c>
    </row>
    <row r="1626" customFormat="false" ht="15" hidden="false" customHeight="false" outlineLevel="0" collapsed="false">
      <c r="E1626" s="39" t="str">
        <f aca="false">IF(D1626="","",IFERROR(INDEX(Articles!$B$5:$B$304,MATCH(D1626,Articles!$A$5:$A$304,0)),"Référence inconnue"))</f>
        <v/>
      </c>
      <c r="I1626" s="40" t="str">
        <f aca="false">IF(C1626="","",IFERROR(INDEX(Listes!$B$3:$B$20,MATCH(C1626,Listes!$A$3:$A$20,0)),""))</f>
        <v/>
      </c>
      <c r="J1626" s="40" t="n">
        <f aca="false">IF(OR(H1626="",I1626=""),0,H1626*I1626)</f>
        <v>0</v>
      </c>
      <c r="M1626" s="41" t="str">
        <f aca="false">IF(D1626="","",IF(E1626="Référence inconnue","Référence inconnue",IF(I1626="","Type inconnu",IF(AND(IFERROR(INDEX(Articles!$I$5:$I$304,MATCH(D1626,Articles!$A$5:$A$304,0)),"Aucun")&lt;&gt;"Aucun",G1626=""),"Lot manquant",IF(COUNTIF($N$2:$N$5000,N1626)&gt;1,"Doublon ?","")))))</f>
        <v/>
      </c>
      <c r="N1626" s="6" t="str">
        <f aca="false">IF(D1626="","",B1626&amp;"/"&amp;C1626&amp;"/"&amp;D1626&amp;"/"&amp;G1626&amp;"/"&amp;H1626&amp;"/"&amp;TEXT(A1626,"0"))</f>
        <v/>
      </c>
    </row>
    <row r="1627" customFormat="false" ht="15" hidden="false" customHeight="false" outlineLevel="0" collapsed="false">
      <c r="E1627" s="39" t="str">
        <f aca="false">IF(D1627="","",IFERROR(INDEX(Articles!$B$5:$B$304,MATCH(D1627,Articles!$A$5:$A$304,0)),"Référence inconnue"))</f>
        <v/>
      </c>
      <c r="I1627" s="40" t="str">
        <f aca="false">IF(C1627="","",IFERROR(INDEX(Listes!$B$3:$B$20,MATCH(C1627,Listes!$A$3:$A$20,0)),""))</f>
        <v/>
      </c>
      <c r="J1627" s="40" t="n">
        <f aca="false">IF(OR(H1627="",I1627=""),0,H1627*I1627)</f>
        <v>0</v>
      </c>
      <c r="M1627" s="41" t="str">
        <f aca="false">IF(D1627="","",IF(E1627="Référence inconnue","Référence inconnue",IF(I1627="","Type inconnu",IF(AND(IFERROR(INDEX(Articles!$I$5:$I$304,MATCH(D1627,Articles!$A$5:$A$304,0)),"Aucun")&lt;&gt;"Aucun",G1627=""),"Lot manquant",IF(COUNTIF($N$2:$N$5000,N1627)&gt;1,"Doublon ?","")))))</f>
        <v/>
      </c>
      <c r="N1627" s="6" t="str">
        <f aca="false">IF(D1627="","",B1627&amp;"/"&amp;C1627&amp;"/"&amp;D1627&amp;"/"&amp;G1627&amp;"/"&amp;H1627&amp;"/"&amp;TEXT(A1627,"0"))</f>
        <v/>
      </c>
    </row>
    <row r="1628" customFormat="false" ht="15" hidden="false" customHeight="false" outlineLevel="0" collapsed="false">
      <c r="E1628" s="39" t="str">
        <f aca="false">IF(D1628="","",IFERROR(INDEX(Articles!$B$5:$B$304,MATCH(D1628,Articles!$A$5:$A$304,0)),"Référence inconnue"))</f>
        <v/>
      </c>
      <c r="I1628" s="40" t="str">
        <f aca="false">IF(C1628="","",IFERROR(INDEX(Listes!$B$3:$B$20,MATCH(C1628,Listes!$A$3:$A$20,0)),""))</f>
        <v/>
      </c>
      <c r="J1628" s="40" t="n">
        <f aca="false">IF(OR(H1628="",I1628=""),0,H1628*I1628)</f>
        <v>0</v>
      </c>
      <c r="M1628" s="41" t="str">
        <f aca="false">IF(D1628="","",IF(E1628="Référence inconnue","Référence inconnue",IF(I1628="","Type inconnu",IF(AND(IFERROR(INDEX(Articles!$I$5:$I$304,MATCH(D1628,Articles!$A$5:$A$304,0)),"Aucun")&lt;&gt;"Aucun",G1628=""),"Lot manquant",IF(COUNTIF($N$2:$N$5000,N1628)&gt;1,"Doublon ?","")))))</f>
        <v/>
      </c>
      <c r="N1628" s="6" t="str">
        <f aca="false">IF(D1628="","",B1628&amp;"/"&amp;C1628&amp;"/"&amp;D1628&amp;"/"&amp;G1628&amp;"/"&amp;H1628&amp;"/"&amp;TEXT(A1628,"0"))</f>
        <v/>
      </c>
    </row>
    <row r="1629" customFormat="false" ht="15" hidden="false" customHeight="false" outlineLevel="0" collapsed="false">
      <c r="E1629" s="39" t="str">
        <f aca="false">IF(D1629="","",IFERROR(INDEX(Articles!$B$5:$B$304,MATCH(D1629,Articles!$A$5:$A$304,0)),"Référence inconnue"))</f>
        <v/>
      </c>
      <c r="I1629" s="40" t="str">
        <f aca="false">IF(C1629="","",IFERROR(INDEX(Listes!$B$3:$B$20,MATCH(C1629,Listes!$A$3:$A$20,0)),""))</f>
        <v/>
      </c>
      <c r="J1629" s="40" t="n">
        <f aca="false">IF(OR(H1629="",I1629=""),0,H1629*I1629)</f>
        <v>0</v>
      </c>
      <c r="M1629" s="41" t="str">
        <f aca="false">IF(D1629="","",IF(E1629="Référence inconnue","Référence inconnue",IF(I1629="","Type inconnu",IF(AND(IFERROR(INDEX(Articles!$I$5:$I$304,MATCH(D1629,Articles!$A$5:$A$304,0)),"Aucun")&lt;&gt;"Aucun",G1629=""),"Lot manquant",IF(COUNTIF($N$2:$N$5000,N1629)&gt;1,"Doublon ?","")))))</f>
        <v/>
      </c>
      <c r="N1629" s="6" t="str">
        <f aca="false">IF(D1629="","",B1629&amp;"/"&amp;C1629&amp;"/"&amp;D1629&amp;"/"&amp;G1629&amp;"/"&amp;H1629&amp;"/"&amp;TEXT(A1629,"0"))</f>
        <v/>
      </c>
    </row>
    <row r="1630" customFormat="false" ht="15" hidden="false" customHeight="false" outlineLevel="0" collapsed="false">
      <c r="E1630" s="39" t="str">
        <f aca="false">IF(D1630="","",IFERROR(INDEX(Articles!$B$5:$B$304,MATCH(D1630,Articles!$A$5:$A$304,0)),"Référence inconnue"))</f>
        <v/>
      </c>
      <c r="I1630" s="40" t="str">
        <f aca="false">IF(C1630="","",IFERROR(INDEX(Listes!$B$3:$B$20,MATCH(C1630,Listes!$A$3:$A$20,0)),""))</f>
        <v/>
      </c>
      <c r="J1630" s="40" t="n">
        <f aca="false">IF(OR(H1630="",I1630=""),0,H1630*I1630)</f>
        <v>0</v>
      </c>
      <c r="M1630" s="41" t="str">
        <f aca="false">IF(D1630="","",IF(E1630="Référence inconnue","Référence inconnue",IF(I1630="","Type inconnu",IF(AND(IFERROR(INDEX(Articles!$I$5:$I$304,MATCH(D1630,Articles!$A$5:$A$304,0)),"Aucun")&lt;&gt;"Aucun",G1630=""),"Lot manquant",IF(COUNTIF($N$2:$N$5000,N1630)&gt;1,"Doublon ?","")))))</f>
        <v/>
      </c>
      <c r="N1630" s="6" t="str">
        <f aca="false">IF(D1630="","",B1630&amp;"/"&amp;C1630&amp;"/"&amp;D1630&amp;"/"&amp;G1630&amp;"/"&amp;H1630&amp;"/"&amp;TEXT(A1630,"0"))</f>
        <v/>
      </c>
    </row>
    <row r="1631" customFormat="false" ht="15" hidden="false" customHeight="false" outlineLevel="0" collapsed="false">
      <c r="E1631" s="39" t="str">
        <f aca="false">IF(D1631="","",IFERROR(INDEX(Articles!$B$5:$B$304,MATCH(D1631,Articles!$A$5:$A$304,0)),"Référence inconnue"))</f>
        <v/>
      </c>
      <c r="I1631" s="40" t="str">
        <f aca="false">IF(C1631="","",IFERROR(INDEX(Listes!$B$3:$B$20,MATCH(C1631,Listes!$A$3:$A$20,0)),""))</f>
        <v/>
      </c>
      <c r="J1631" s="40" t="n">
        <f aca="false">IF(OR(H1631="",I1631=""),0,H1631*I1631)</f>
        <v>0</v>
      </c>
      <c r="M1631" s="41" t="str">
        <f aca="false">IF(D1631="","",IF(E1631="Référence inconnue","Référence inconnue",IF(I1631="","Type inconnu",IF(AND(IFERROR(INDEX(Articles!$I$5:$I$304,MATCH(D1631,Articles!$A$5:$A$304,0)),"Aucun")&lt;&gt;"Aucun",G1631=""),"Lot manquant",IF(COUNTIF($N$2:$N$5000,N1631)&gt;1,"Doublon ?","")))))</f>
        <v/>
      </c>
      <c r="N1631" s="6" t="str">
        <f aca="false">IF(D1631="","",B1631&amp;"/"&amp;C1631&amp;"/"&amp;D1631&amp;"/"&amp;G1631&amp;"/"&amp;H1631&amp;"/"&amp;TEXT(A1631,"0"))</f>
        <v/>
      </c>
    </row>
    <row r="1632" customFormat="false" ht="15" hidden="false" customHeight="false" outlineLevel="0" collapsed="false">
      <c r="E1632" s="39" t="str">
        <f aca="false">IF(D1632="","",IFERROR(INDEX(Articles!$B$5:$B$304,MATCH(D1632,Articles!$A$5:$A$304,0)),"Référence inconnue"))</f>
        <v/>
      </c>
      <c r="I1632" s="40" t="str">
        <f aca="false">IF(C1632="","",IFERROR(INDEX(Listes!$B$3:$B$20,MATCH(C1632,Listes!$A$3:$A$20,0)),""))</f>
        <v/>
      </c>
      <c r="J1632" s="40" t="n">
        <f aca="false">IF(OR(H1632="",I1632=""),0,H1632*I1632)</f>
        <v>0</v>
      </c>
      <c r="M1632" s="41" t="str">
        <f aca="false">IF(D1632="","",IF(E1632="Référence inconnue","Référence inconnue",IF(I1632="","Type inconnu",IF(AND(IFERROR(INDEX(Articles!$I$5:$I$304,MATCH(D1632,Articles!$A$5:$A$304,0)),"Aucun")&lt;&gt;"Aucun",G1632=""),"Lot manquant",IF(COUNTIF($N$2:$N$5000,N1632)&gt;1,"Doublon ?","")))))</f>
        <v/>
      </c>
      <c r="N1632" s="6" t="str">
        <f aca="false">IF(D1632="","",B1632&amp;"/"&amp;C1632&amp;"/"&amp;D1632&amp;"/"&amp;G1632&amp;"/"&amp;H1632&amp;"/"&amp;TEXT(A1632,"0"))</f>
        <v/>
      </c>
    </row>
    <row r="1633" customFormat="false" ht="15" hidden="false" customHeight="false" outlineLevel="0" collapsed="false">
      <c r="E1633" s="39" t="str">
        <f aca="false">IF(D1633="","",IFERROR(INDEX(Articles!$B$5:$B$304,MATCH(D1633,Articles!$A$5:$A$304,0)),"Référence inconnue"))</f>
        <v/>
      </c>
      <c r="I1633" s="40" t="str">
        <f aca="false">IF(C1633="","",IFERROR(INDEX(Listes!$B$3:$B$20,MATCH(C1633,Listes!$A$3:$A$20,0)),""))</f>
        <v/>
      </c>
      <c r="J1633" s="40" t="n">
        <f aca="false">IF(OR(H1633="",I1633=""),0,H1633*I1633)</f>
        <v>0</v>
      </c>
      <c r="M1633" s="41" t="str">
        <f aca="false">IF(D1633="","",IF(E1633="Référence inconnue","Référence inconnue",IF(I1633="","Type inconnu",IF(AND(IFERROR(INDEX(Articles!$I$5:$I$304,MATCH(D1633,Articles!$A$5:$A$304,0)),"Aucun")&lt;&gt;"Aucun",G1633=""),"Lot manquant",IF(COUNTIF($N$2:$N$5000,N1633)&gt;1,"Doublon ?","")))))</f>
        <v/>
      </c>
      <c r="N1633" s="6" t="str">
        <f aca="false">IF(D1633="","",B1633&amp;"/"&amp;C1633&amp;"/"&amp;D1633&amp;"/"&amp;G1633&amp;"/"&amp;H1633&amp;"/"&amp;TEXT(A1633,"0"))</f>
        <v/>
      </c>
    </row>
    <row r="1634" customFormat="false" ht="15" hidden="false" customHeight="false" outlineLevel="0" collapsed="false">
      <c r="E1634" s="39" t="str">
        <f aca="false">IF(D1634="","",IFERROR(INDEX(Articles!$B$5:$B$304,MATCH(D1634,Articles!$A$5:$A$304,0)),"Référence inconnue"))</f>
        <v/>
      </c>
      <c r="I1634" s="40" t="str">
        <f aca="false">IF(C1634="","",IFERROR(INDEX(Listes!$B$3:$B$20,MATCH(C1634,Listes!$A$3:$A$20,0)),""))</f>
        <v/>
      </c>
      <c r="J1634" s="40" t="n">
        <f aca="false">IF(OR(H1634="",I1634=""),0,H1634*I1634)</f>
        <v>0</v>
      </c>
      <c r="M1634" s="41" t="str">
        <f aca="false">IF(D1634="","",IF(E1634="Référence inconnue","Référence inconnue",IF(I1634="","Type inconnu",IF(AND(IFERROR(INDEX(Articles!$I$5:$I$304,MATCH(D1634,Articles!$A$5:$A$304,0)),"Aucun")&lt;&gt;"Aucun",G1634=""),"Lot manquant",IF(COUNTIF($N$2:$N$5000,N1634)&gt;1,"Doublon ?","")))))</f>
        <v/>
      </c>
      <c r="N1634" s="6" t="str">
        <f aca="false">IF(D1634="","",B1634&amp;"/"&amp;C1634&amp;"/"&amp;D1634&amp;"/"&amp;G1634&amp;"/"&amp;H1634&amp;"/"&amp;TEXT(A1634,"0"))</f>
        <v/>
      </c>
    </row>
    <row r="1635" customFormat="false" ht="15" hidden="false" customHeight="false" outlineLevel="0" collapsed="false">
      <c r="E1635" s="39" t="str">
        <f aca="false">IF(D1635="","",IFERROR(INDEX(Articles!$B$5:$B$304,MATCH(D1635,Articles!$A$5:$A$304,0)),"Référence inconnue"))</f>
        <v/>
      </c>
      <c r="I1635" s="40" t="str">
        <f aca="false">IF(C1635="","",IFERROR(INDEX(Listes!$B$3:$B$20,MATCH(C1635,Listes!$A$3:$A$20,0)),""))</f>
        <v/>
      </c>
      <c r="J1635" s="40" t="n">
        <f aca="false">IF(OR(H1635="",I1635=""),0,H1635*I1635)</f>
        <v>0</v>
      </c>
      <c r="M1635" s="41" t="str">
        <f aca="false">IF(D1635="","",IF(E1635="Référence inconnue","Référence inconnue",IF(I1635="","Type inconnu",IF(AND(IFERROR(INDEX(Articles!$I$5:$I$304,MATCH(D1635,Articles!$A$5:$A$304,0)),"Aucun")&lt;&gt;"Aucun",G1635=""),"Lot manquant",IF(COUNTIF($N$2:$N$5000,N1635)&gt;1,"Doublon ?","")))))</f>
        <v/>
      </c>
      <c r="N1635" s="6" t="str">
        <f aca="false">IF(D1635="","",B1635&amp;"/"&amp;C1635&amp;"/"&amp;D1635&amp;"/"&amp;G1635&amp;"/"&amp;H1635&amp;"/"&amp;TEXT(A1635,"0"))</f>
        <v/>
      </c>
    </row>
    <row r="1636" customFormat="false" ht="15" hidden="false" customHeight="false" outlineLevel="0" collapsed="false">
      <c r="E1636" s="39" t="str">
        <f aca="false">IF(D1636="","",IFERROR(INDEX(Articles!$B$5:$B$304,MATCH(D1636,Articles!$A$5:$A$304,0)),"Référence inconnue"))</f>
        <v/>
      </c>
      <c r="I1636" s="40" t="str">
        <f aca="false">IF(C1636="","",IFERROR(INDEX(Listes!$B$3:$B$20,MATCH(C1636,Listes!$A$3:$A$20,0)),""))</f>
        <v/>
      </c>
      <c r="J1636" s="40" t="n">
        <f aca="false">IF(OR(H1636="",I1636=""),0,H1636*I1636)</f>
        <v>0</v>
      </c>
      <c r="M1636" s="41" t="str">
        <f aca="false">IF(D1636="","",IF(E1636="Référence inconnue","Référence inconnue",IF(I1636="","Type inconnu",IF(AND(IFERROR(INDEX(Articles!$I$5:$I$304,MATCH(D1636,Articles!$A$5:$A$304,0)),"Aucun")&lt;&gt;"Aucun",G1636=""),"Lot manquant",IF(COUNTIF($N$2:$N$5000,N1636)&gt;1,"Doublon ?","")))))</f>
        <v/>
      </c>
      <c r="N1636" s="6" t="str">
        <f aca="false">IF(D1636="","",B1636&amp;"/"&amp;C1636&amp;"/"&amp;D1636&amp;"/"&amp;G1636&amp;"/"&amp;H1636&amp;"/"&amp;TEXT(A1636,"0"))</f>
        <v/>
      </c>
    </row>
    <row r="1637" customFormat="false" ht="15" hidden="false" customHeight="false" outlineLevel="0" collapsed="false">
      <c r="E1637" s="39" t="str">
        <f aca="false">IF(D1637="","",IFERROR(INDEX(Articles!$B$5:$B$304,MATCH(D1637,Articles!$A$5:$A$304,0)),"Référence inconnue"))</f>
        <v/>
      </c>
      <c r="I1637" s="40" t="str">
        <f aca="false">IF(C1637="","",IFERROR(INDEX(Listes!$B$3:$B$20,MATCH(C1637,Listes!$A$3:$A$20,0)),""))</f>
        <v/>
      </c>
      <c r="J1637" s="40" t="n">
        <f aca="false">IF(OR(H1637="",I1637=""),0,H1637*I1637)</f>
        <v>0</v>
      </c>
      <c r="M1637" s="41" t="str">
        <f aca="false">IF(D1637="","",IF(E1637="Référence inconnue","Référence inconnue",IF(I1637="","Type inconnu",IF(AND(IFERROR(INDEX(Articles!$I$5:$I$304,MATCH(D1637,Articles!$A$5:$A$304,0)),"Aucun")&lt;&gt;"Aucun",G1637=""),"Lot manquant",IF(COUNTIF($N$2:$N$5000,N1637)&gt;1,"Doublon ?","")))))</f>
        <v/>
      </c>
      <c r="N1637" s="6" t="str">
        <f aca="false">IF(D1637="","",B1637&amp;"/"&amp;C1637&amp;"/"&amp;D1637&amp;"/"&amp;G1637&amp;"/"&amp;H1637&amp;"/"&amp;TEXT(A1637,"0"))</f>
        <v/>
      </c>
    </row>
    <row r="1638" customFormat="false" ht="15" hidden="false" customHeight="false" outlineLevel="0" collapsed="false">
      <c r="E1638" s="39" t="str">
        <f aca="false">IF(D1638="","",IFERROR(INDEX(Articles!$B$5:$B$304,MATCH(D1638,Articles!$A$5:$A$304,0)),"Référence inconnue"))</f>
        <v/>
      </c>
      <c r="I1638" s="40" t="str">
        <f aca="false">IF(C1638="","",IFERROR(INDEX(Listes!$B$3:$B$20,MATCH(C1638,Listes!$A$3:$A$20,0)),""))</f>
        <v/>
      </c>
      <c r="J1638" s="40" t="n">
        <f aca="false">IF(OR(H1638="",I1638=""),0,H1638*I1638)</f>
        <v>0</v>
      </c>
      <c r="M1638" s="41" t="str">
        <f aca="false">IF(D1638="","",IF(E1638="Référence inconnue","Référence inconnue",IF(I1638="","Type inconnu",IF(AND(IFERROR(INDEX(Articles!$I$5:$I$304,MATCH(D1638,Articles!$A$5:$A$304,0)),"Aucun")&lt;&gt;"Aucun",G1638=""),"Lot manquant",IF(COUNTIF($N$2:$N$5000,N1638)&gt;1,"Doublon ?","")))))</f>
        <v/>
      </c>
      <c r="N1638" s="6" t="str">
        <f aca="false">IF(D1638="","",B1638&amp;"/"&amp;C1638&amp;"/"&amp;D1638&amp;"/"&amp;G1638&amp;"/"&amp;H1638&amp;"/"&amp;TEXT(A1638,"0"))</f>
        <v/>
      </c>
    </row>
    <row r="1639" customFormat="false" ht="15" hidden="false" customHeight="false" outlineLevel="0" collapsed="false">
      <c r="E1639" s="39" t="str">
        <f aca="false">IF(D1639="","",IFERROR(INDEX(Articles!$B$5:$B$304,MATCH(D1639,Articles!$A$5:$A$304,0)),"Référence inconnue"))</f>
        <v/>
      </c>
      <c r="I1639" s="40" t="str">
        <f aca="false">IF(C1639="","",IFERROR(INDEX(Listes!$B$3:$B$20,MATCH(C1639,Listes!$A$3:$A$20,0)),""))</f>
        <v/>
      </c>
      <c r="J1639" s="40" t="n">
        <f aca="false">IF(OR(H1639="",I1639=""),0,H1639*I1639)</f>
        <v>0</v>
      </c>
      <c r="M1639" s="41" t="str">
        <f aca="false">IF(D1639="","",IF(E1639="Référence inconnue","Référence inconnue",IF(I1639="","Type inconnu",IF(AND(IFERROR(INDEX(Articles!$I$5:$I$304,MATCH(D1639,Articles!$A$5:$A$304,0)),"Aucun")&lt;&gt;"Aucun",G1639=""),"Lot manquant",IF(COUNTIF($N$2:$N$5000,N1639)&gt;1,"Doublon ?","")))))</f>
        <v/>
      </c>
      <c r="N1639" s="6" t="str">
        <f aca="false">IF(D1639="","",B1639&amp;"/"&amp;C1639&amp;"/"&amp;D1639&amp;"/"&amp;G1639&amp;"/"&amp;H1639&amp;"/"&amp;TEXT(A1639,"0"))</f>
        <v/>
      </c>
    </row>
    <row r="1640" customFormat="false" ht="15" hidden="false" customHeight="false" outlineLevel="0" collapsed="false">
      <c r="E1640" s="39" t="str">
        <f aca="false">IF(D1640="","",IFERROR(INDEX(Articles!$B$5:$B$304,MATCH(D1640,Articles!$A$5:$A$304,0)),"Référence inconnue"))</f>
        <v/>
      </c>
      <c r="I1640" s="40" t="str">
        <f aca="false">IF(C1640="","",IFERROR(INDEX(Listes!$B$3:$B$20,MATCH(C1640,Listes!$A$3:$A$20,0)),""))</f>
        <v/>
      </c>
      <c r="J1640" s="40" t="n">
        <f aca="false">IF(OR(H1640="",I1640=""),0,H1640*I1640)</f>
        <v>0</v>
      </c>
      <c r="M1640" s="41" t="str">
        <f aca="false">IF(D1640="","",IF(E1640="Référence inconnue","Référence inconnue",IF(I1640="","Type inconnu",IF(AND(IFERROR(INDEX(Articles!$I$5:$I$304,MATCH(D1640,Articles!$A$5:$A$304,0)),"Aucun")&lt;&gt;"Aucun",G1640=""),"Lot manquant",IF(COUNTIF($N$2:$N$5000,N1640)&gt;1,"Doublon ?","")))))</f>
        <v/>
      </c>
      <c r="N1640" s="6" t="str">
        <f aca="false">IF(D1640="","",B1640&amp;"/"&amp;C1640&amp;"/"&amp;D1640&amp;"/"&amp;G1640&amp;"/"&amp;H1640&amp;"/"&amp;TEXT(A1640,"0"))</f>
        <v/>
      </c>
    </row>
    <row r="1641" customFormat="false" ht="15" hidden="false" customHeight="false" outlineLevel="0" collapsed="false">
      <c r="E1641" s="39" t="str">
        <f aca="false">IF(D1641="","",IFERROR(INDEX(Articles!$B$5:$B$304,MATCH(D1641,Articles!$A$5:$A$304,0)),"Référence inconnue"))</f>
        <v/>
      </c>
      <c r="I1641" s="40" t="str">
        <f aca="false">IF(C1641="","",IFERROR(INDEX(Listes!$B$3:$B$20,MATCH(C1641,Listes!$A$3:$A$20,0)),""))</f>
        <v/>
      </c>
      <c r="J1641" s="40" t="n">
        <f aca="false">IF(OR(H1641="",I1641=""),0,H1641*I1641)</f>
        <v>0</v>
      </c>
      <c r="M1641" s="41" t="str">
        <f aca="false">IF(D1641="","",IF(E1641="Référence inconnue","Référence inconnue",IF(I1641="","Type inconnu",IF(AND(IFERROR(INDEX(Articles!$I$5:$I$304,MATCH(D1641,Articles!$A$5:$A$304,0)),"Aucun")&lt;&gt;"Aucun",G1641=""),"Lot manquant",IF(COUNTIF($N$2:$N$5000,N1641)&gt;1,"Doublon ?","")))))</f>
        <v/>
      </c>
      <c r="N1641" s="6" t="str">
        <f aca="false">IF(D1641="","",B1641&amp;"/"&amp;C1641&amp;"/"&amp;D1641&amp;"/"&amp;G1641&amp;"/"&amp;H1641&amp;"/"&amp;TEXT(A1641,"0"))</f>
        <v/>
      </c>
    </row>
    <row r="1642" customFormat="false" ht="15" hidden="false" customHeight="false" outlineLevel="0" collapsed="false">
      <c r="E1642" s="39" t="str">
        <f aca="false">IF(D1642="","",IFERROR(INDEX(Articles!$B$5:$B$304,MATCH(D1642,Articles!$A$5:$A$304,0)),"Référence inconnue"))</f>
        <v/>
      </c>
      <c r="I1642" s="40" t="str">
        <f aca="false">IF(C1642="","",IFERROR(INDEX(Listes!$B$3:$B$20,MATCH(C1642,Listes!$A$3:$A$20,0)),""))</f>
        <v/>
      </c>
      <c r="J1642" s="40" t="n">
        <f aca="false">IF(OR(H1642="",I1642=""),0,H1642*I1642)</f>
        <v>0</v>
      </c>
      <c r="M1642" s="41" t="str">
        <f aca="false">IF(D1642="","",IF(E1642="Référence inconnue","Référence inconnue",IF(I1642="","Type inconnu",IF(AND(IFERROR(INDEX(Articles!$I$5:$I$304,MATCH(D1642,Articles!$A$5:$A$304,0)),"Aucun")&lt;&gt;"Aucun",G1642=""),"Lot manquant",IF(COUNTIF($N$2:$N$5000,N1642)&gt;1,"Doublon ?","")))))</f>
        <v/>
      </c>
      <c r="N1642" s="6" t="str">
        <f aca="false">IF(D1642="","",B1642&amp;"/"&amp;C1642&amp;"/"&amp;D1642&amp;"/"&amp;G1642&amp;"/"&amp;H1642&amp;"/"&amp;TEXT(A1642,"0"))</f>
        <v/>
      </c>
    </row>
    <row r="1643" customFormat="false" ht="15" hidden="false" customHeight="false" outlineLevel="0" collapsed="false">
      <c r="E1643" s="39" t="str">
        <f aca="false">IF(D1643="","",IFERROR(INDEX(Articles!$B$5:$B$304,MATCH(D1643,Articles!$A$5:$A$304,0)),"Référence inconnue"))</f>
        <v/>
      </c>
      <c r="I1643" s="40" t="str">
        <f aca="false">IF(C1643="","",IFERROR(INDEX(Listes!$B$3:$B$20,MATCH(C1643,Listes!$A$3:$A$20,0)),""))</f>
        <v/>
      </c>
      <c r="J1643" s="40" t="n">
        <f aca="false">IF(OR(H1643="",I1643=""),0,H1643*I1643)</f>
        <v>0</v>
      </c>
      <c r="M1643" s="41" t="str">
        <f aca="false">IF(D1643="","",IF(E1643="Référence inconnue","Référence inconnue",IF(I1643="","Type inconnu",IF(AND(IFERROR(INDEX(Articles!$I$5:$I$304,MATCH(D1643,Articles!$A$5:$A$304,0)),"Aucun")&lt;&gt;"Aucun",G1643=""),"Lot manquant",IF(COUNTIF($N$2:$N$5000,N1643)&gt;1,"Doublon ?","")))))</f>
        <v/>
      </c>
      <c r="N1643" s="6" t="str">
        <f aca="false">IF(D1643="","",B1643&amp;"/"&amp;C1643&amp;"/"&amp;D1643&amp;"/"&amp;G1643&amp;"/"&amp;H1643&amp;"/"&amp;TEXT(A1643,"0"))</f>
        <v/>
      </c>
    </row>
    <row r="1644" customFormat="false" ht="15" hidden="false" customHeight="false" outlineLevel="0" collapsed="false">
      <c r="E1644" s="39" t="str">
        <f aca="false">IF(D1644="","",IFERROR(INDEX(Articles!$B$5:$B$304,MATCH(D1644,Articles!$A$5:$A$304,0)),"Référence inconnue"))</f>
        <v/>
      </c>
      <c r="I1644" s="40" t="str">
        <f aca="false">IF(C1644="","",IFERROR(INDEX(Listes!$B$3:$B$20,MATCH(C1644,Listes!$A$3:$A$20,0)),""))</f>
        <v/>
      </c>
      <c r="J1644" s="40" t="n">
        <f aca="false">IF(OR(H1644="",I1644=""),0,H1644*I1644)</f>
        <v>0</v>
      </c>
      <c r="M1644" s="41" t="str">
        <f aca="false">IF(D1644="","",IF(E1644="Référence inconnue","Référence inconnue",IF(I1644="","Type inconnu",IF(AND(IFERROR(INDEX(Articles!$I$5:$I$304,MATCH(D1644,Articles!$A$5:$A$304,0)),"Aucun")&lt;&gt;"Aucun",G1644=""),"Lot manquant",IF(COUNTIF($N$2:$N$5000,N1644)&gt;1,"Doublon ?","")))))</f>
        <v/>
      </c>
      <c r="N1644" s="6" t="str">
        <f aca="false">IF(D1644="","",B1644&amp;"/"&amp;C1644&amp;"/"&amp;D1644&amp;"/"&amp;G1644&amp;"/"&amp;H1644&amp;"/"&amp;TEXT(A1644,"0"))</f>
        <v/>
      </c>
    </row>
    <row r="1645" customFormat="false" ht="15" hidden="false" customHeight="false" outlineLevel="0" collapsed="false">
      <c r="E1645" s="39" t="str">
        <f aca="false">IF(D1645="","",IFERROR(INDEX(Articles!$B$5:$B$304,MATCH(D1645,Articles!$A$5:$A$304,0)),"Référence inconnue"))</f>
        <v/>
      </c>
      <c r="I1645" s="40" t="str">
        <f aca="false">IF(C1645="","",IFERROR(INDEX(Listes!$B$3:$B$20,MATCH(C1645,Listes!$A$3:$A$20,0)),""))</f>
        <v/>
      </c>
      <c r="J1645" s="40" t="n">
        <f aca="false">IF(OR(H1645="",I1645=""),0,H1645*I1645)</f>
        <v>0</v>
      </c>
      <c r="M1645" s="41" t="str">
        <f aca="false">IF(D1645="","",IF(E1645="Référence inconnue","Référence inconnue",IF(I1645="","Type inconnu",IF(AND(IFERROR(INDEX(Articles!$I$5:$I$304,MATCH(D1645,Articles!$A$5:$A$304,0)),"Aucun")&lt;&gt;"Aucun",G1645=""),"Lot manquant",IF(COUNTIF($N$2:$N$5000,N1645)&gt;1,"Doublon ?","")))))</f>
        <v/>
      </c>
      <c r="N1645" s="6" t="str">
        <f aca="false">IF(D1645="","",B1645&amp;"/"&amp;C1645&amp;"/"&amp;D1645&amp;"/"&amp;G1645&amp;"/"&amp;H1645&amp;"/"&amp;TEXT(A1645,"0"))</f>
        <v/>
      </c>
    </row>
    <row r="1646" customFormat="false" ht="15" hidden="false" customHeight="false" outlineLevel="0" collapsed="false">
      <c r="E1646" s="39" t="str">
        <f aca="false">IF(D1646="","",IFERROR(INDEX(Articles!$B$5:$B$304,MATCH(D1646,Articles!$A$5:$A$304,0)),"Référence inconnue"))</f>
        <v/>
      </c>
      <c r="I1646" s="40" t="str">
        <f aca="false">IF(C1646="","",IFERROR(INDEX(Listes!$B$3:$B$20,MATCH(C1646,Listes!$A$3:$A$20,0)),""))</f>
        <v/>
      </c>
      <c r="J1646" s="40" t="n">
        <f aca="false">IF(OR(H1646="",I1646=""),0,H1646*I1646)</f>
        <v>0</v>
      </c>
      <c r="M1646" s="41" t="str">
        <f aca="false">IF(D1646="","",IF(E1646="Référence inconnue","Référence inconnue",IF(I1646="","Type inconnu",IF(AND(IFERROR(INDEX(Articles!$I$5:$I$304,MATCH(D1646,Articles!$A$5:$A$304,0)),"Aucun")&lt;&gt;"Aucun",G1646=""),"Lot manquant",IF(COUNTIF($N$2:$N$5000,N1646)&gt;1,"Doublon ?","")))))</f>
        <v/>
      </c>
      <c r="N1646" s="6" t="str">
        <f aca="false">IF(D1646="","",B1646&amp;"/"&amp;C1646&amp;"/"&amp;D1646&amp;"/"&amp;G1646&amp;"/"&amp;H1646&amp;"/"&amp;TEXT(A1646,"0"))</f>
        <v/>
      </c>
    </row>
    <row r="1647" customFormat="false" ht="15" hidden="false" customHeight="false" outlineLevel="0" collapsed="false">
      <c r="E1647" s="39" t="str">
        <f aca="false">IF(D1647="","",IFERROR(INDEX(Articles!$B$5:$B$304,MATCH(D1647,Articles!$A$5:$A$304,0)),"Référence inconnue"))</f>
        <v/>
      </c>
      <c r="I1647" s="40" t="str">
        <f aca="false">IF(C1647="","",IFERROR(INDEX(Listes!$B$3:$B$20,MATCH(C1647,Listes!$A$3:$A$20,0)),""))</f>
        <v/>
      </c>
      <c r="J1647" s="40" t="n">
        <f aca="false">IF(OR(H1647="",I1647=""),0,H1647*I1647)</f>
        <v>0</v>
      </c>
      <c r="M1647" s="41" t="str">
        <f aca="false">IF(D1647="","",IF(E1647="Référence inconnue","Référence inconnue",IF(I1647="","Type inconnu",IF(AND(IFERROR(INDEX(Articles!$I$5:$I$304,MATCH(D1647,Articles!$A$5:$A$304,0)),"Aucun")&lt;&gt;"Aucun",G1647=""),"Lot manquant",IF(COUNTIF($N$2:$N$5000,N1647)&gt;1,"Doublon ?","")))))</f>
        <v/>
      </c>
      <c r="N1647" s="6" t="str">
        <f aca="false">IF(D1647="","",B1647&amp;"/"&amp;C1647&amp;"/"&amp;D1647&amp;"/"&amp;G1647&amp;"/"&amp;H1647&amp;"/"&amp;TEXT(A1647,"0"))</f>
        <v/>
      </c>
    </row>
    <row r="1648" customFormat="false" ht="15" hidden="false" customHeight="false" outlineLevel="0" collapsed="false">
      <c r="E1648" s="39" t="str">
        <f aca="false">IF(D1648="","",IFERROR(INDEX(Articles!$B$5:$B$304,MATCH(D1648,Articles!$A$5:$A$304,0)),"Référence inconnue"))</f>
        <v/>
      </c>
      <c r="I1648" s="40" t="str">
        <f aca="false">IF(C1648="","",IFERROR(INDEX(Listes!$B$3:$B$20,MATCH(C1648,Listes!$A$3:$A$20,0)),""))</f>
        <v/>
      </c>
      <c r="J1648" s="40" t="n">
        <f aca="false">IF(OR(H1648="",I1648=""),0,H1648*I1648)</f>
        <v>0</v>
      </c>
      <c r="M1648" s="41" t="str">
        <f aca="false">IF(D1648="","",IF(E1648="Référence inconnue","Référence inconnue",IF(I1648="","Type inconnu",IF(AND(IFERROR(INDEX(Articles!$I$5:$I$304,MATCH(D1648,Articles!$A$5:$A$304,0)),"Aucun")&lt;&gt;"Aucun",G1648=""),"Lot manquant",IF(COUNTIF($N$2:$N$5000,N1648)&gt;1,"Doublon ?","")))))</f>
        <v/>
      </c>
      <c r="N1648" s="6" t="str">
        <f aca="false">IF(D1648="","",B1648&amp;"/"&amp;C1648&amp;"/"&amp;D1648&amp;"/"&amp;G1648&amp;"/"&amp;H1648&amp;"/"&amp;TEXT(A1648,"0"))</f>
        <v/>
      </c>
    </row>
    <row r="1649" customFormat="false" ht="15" hidden="false" customHeight="false" outlineLevel="0" collapsed="false">
      <c r="E1649" s="39" t="str">
        <f aca="false">IF(D1649="","",IFERROR(INDEX(Articles!$B$5:$B$304,MATCH(D1649,Articles!$A$5:$A$304,0)),"Référence inconnue"))</f>
        <v/>
      </c>
      <c r="I1649" s="40" t="str">
        <f aca="false">IF(C1649="","",IFERROR(INDEX(Listes!$B$3:$B$20,MATCH(C1649,Listes!$A$3:$A$20,0)),""))</f>
        <v/>
      </c>
      <c r="J1649" s="40" t="n">
        <f aca="false">IF(OR(H1649="",I1649=""),0,H1649*I1649)</f>
        <v>0</v>
      </c>
      <c r="M1649" s="41" t="str">
        <f aca="false">IF(D1649="","",IF(E1649="Référence inconnue","Référence inconnue",IF(I1649="","Type inconnu",IF(AND(IFERROR(INDEX(Articles!$I$5:$I$304,MATCH(D1649,Articles!$A$5:$A$304,0)),"Aucun")&lt;&gt;"Aucun",G1649=""),"Lot manquant",IF(COUNTIF($N$2:$N$5000,N1649)&gt;1,"Doublon ?","")))))</f>
        <v/>
      </c>
      <c r="N1649" s="6" t="str">
        <f aca="false">IF(D1649="","",B1649&amp;"/"&amp;C1649&amp;"/"&amp;D1649&amp;"/"&amp;G1649&amp;"/"&amp;H1649&amp;"/"&amp;TEXT(A1649,"0"))</f>
        <v/>
      </c>
    </row>
    <row r="1650" customFormat="false" ht="15" hidden="false" customHeight="false" outlineLevel="0" collapsed="false">
      <c r="E1650" s="39" t="str">
        <f aca="false">IF(D1650="","",IFERROR(INDEX(Articles!$B$5:$B$304,MATCH(D1650,Articles!$A$5:$A$304,0)),"Référence inconnue"))</f>
        <v/>
      </c>
      <c r="I1650" s="40" t="str">
        <f aca="false">IF(C1650="","",IFERROR(INDEX(Listes!$B$3:$B$20,MATCH(C1650,Listes!$A$3:$A$20,0)),""))</f>
        <v/>
      </c>
      <c r="J1650" s="40" t="n">
        <f aca="false">IF(OR(H1650="",I1650=""),0,H1650*I1650)</f>
        <v>0</v>
      </c>
      <c r="M1650" s="41" t="str">
        <f aca="false">IF(D1650="","",IF(E1650="Référence inconnue","Référence inconnue",IF(I1650="","Type inconnu",IF(AND(IFERROR(INDEX(Articles!$I$5:$I$304,MATCH(D1650,Articles!$A$5:$A$304,0)),"Aucun")&lt;&gt;"Aucun",G1650=""),"Lot manquant",IF(COUNTIF($N$2:$N$5000,N1650)&gt;1,"Doublon ?","")))))</f>
        <v/>
      </c>
      <c r="N1650" s="6" t="str">
        <f aca="false">IF(D1650="","",B1650&amp;"/"&amp;C1650&amp;"/"&amp;D1650&amp;"/"&amp;G1650&amp;"/"&amp;H1650&amp;"/"&amp;TEXT(A1650,"0"))</f>
        <v/>
      </c>
    </row>
    <row r="1651" customFormat="false" ht="15" hidden="false" customHeight="false" outlineLevel="0" collapsed="false">
      <c r="E1651" s="39" t="str">
        <f aca="false">IF(D1651="","",IFERROR(INDEX(Articles!$B$5:$B$304,MATCH(D1651,Articles!$A$5:$A$304,0)),"Référence inconnue"))</f>
        <v/>
      </c>
      <c r="I1651" s="40" t="str">
        <f aca="false">IF(C1651="","",IFERROR(INDEX(Listes!$B$3:$B$20,MATCH(C1651,Listes!$A$3:$A$20,0)),""))</f>
        <v/>
      </c>
      <c r="J1651" s="40" t="n">
        <f aca="false">IF(OR(H1651="",I1651=""),0,H1651*I1651)</f>
        <v>0</v>
      </c>
      <c r="M1651" s="41" t="str">
        <f aca="false">IF(D1651="","",IF(E1651="Référence inconnue","Référence inconnue",IF(I1651="","Type inconnu",IF(AND(IFERROR(INDEX(Articles!$I$5:$I$304,MATCH(D1651,Articles!$A$5:$A$304,0)),"Aucun")&lt;&gt;"Aucun",G1651=""),"Lot manquant",IF(COUNTIF($N$2:$N$5000,N1651)&gt;1,"Doublon ?","")))))</f>
        <v/>
      </c>
      <c r="N1651" s="6" t="str">
        <f aca="false">IF(D1651="","",B1651&amp;"/"&amp;C1651&amp;"/"&amp;D1651&amp;"/"&amp;G1651&amp;"/"&amp;H1651&amp;"/"&amp;TEXT(A1651,"0"))</f>
        <v/>
      </c>
    </row>
    <row r="1652" customFormat="false" ht="15" hidden="false" customHeight="false" outlineLevel="0" collapsed="false">
      <c r="E1652" s="39" t="str">
        <f aca="false">IF(D1652="","",IFERROR(INDEX(Articles!$B$5:$B$304,MATCH(D1652,Articles!$A$5:$A$304,0)),"Référence inconnue"))</f>
        <v/>
      </c>
      <c r="I1652" s="40" t="str">
        <f aca="false">IF(C1652="","",IFERROR(INDEX(Listes!$B$3:$B$20,MATCH(C1652,Listes!$A$3:$A$20,0)),""))</f>
        <v/>
      </c>
      <c r="J1652" s="40" t="n">
        <f aca="false">IF(OR(H1652="",I1652=""),0,H1652*I1652)</f>
        <v>0</v>
      </c>
      <c r="M1652" s="41" t="str">
        <f aca="false">IF(D1652="","",IF(E1652="Référence inconnue","Référence inconnue",IF(I1652="","Type inconnu",IF(AND(IFERROR(INDEX(Articles!$I$5:$I$304,MATCH(D1652,Articles!$A$5:$A$304,0)),"Aucun")&lt;&gt;"Aucun",G1652=""),"Lot manquant",IF(COUNTIF($N$2:$N$5000,N1652)&gt;1,"Doublon ?","")))))</f>
        <v/>
      </c>
      <c r="N1652" s="6" t="str">
        <f aca="false">IF(D1652="","",B1652&amp;"/"&amp;C1652&amp;"/"&amp;D1652&amp;"/"&amp;G1652&amp;"/"&amp;H1652&amp;"/"&amp;TEXT(A1652,"0"))</f>
        <v/>
      </c>
    </row>
    <row r="1653" customFormat="false" ht="15" hidden="false" customHeight="false" outlineLevel="0" collapsed="false">
      <c r="E1653" s="39" t="str">
        <f aca="false">IF(D1653="","",IFERROR(INDEX(Articles!$B$5:$B$304,MATCH(D1653,Articles!$A$5:$A$304,0)),"Référence inconnue"))</f>
        <v/>
      </c>
      <c r="I1653" s="40" t="str">
        <f aca="false">IF(C1653="","",IFERROR(INDEX(Listes!$B$3:$B$20,MATCH(C1653,Listes!$A$3:$A$20,0)),""))</f>
        <v/>
      </c>
      <c r="J1653" s="40" t="n">
        <f aca="false">IF(OR(H1653="",I1653=""),0,H1653*I1653)</f>
        <v>0</v>
      </c>
      <c r="M1653" s="41" t="str">
        <f aca="false">IF(D1653="","",IF(E1653="Référence inconnue","Référence inconnue",IF(I1653="","Type inconnu",IF(AND(IFERROR(INDEX(Articles!$I$5:$I$304,MATCH(D1653,Articles!$A$5:$A$304,0)),"Aucun")&lt;&gt;"Aucun",G1653=""),"Lot manquant",IF(COUNTIF($N$2:$N$5000,N1653)&gt;1,"Doublon ?","")))))</f>
        <v/>
      </c>
      <c r="N1653" s="6" t="str">
        <f aca="false">IF(D1653="","",B1653&amp;"/"&amp;C1653&amp;"/"&amp;D1653&amp;"/"&amp;G1653&amp;"/"&amp;H1653&amp;"/"&amp;TEXT(A1653,"0"))</f>
        <v/>
      </c>
    </row>
    <row r="1654" customFormat="false" ht="15" hidden="false" customHeight="false" outlineLevel="0" collapsed="false">
      <c r="E1654" s="39" t="str">
        <f aca="false">IF(D1654="","",IFERROR(INDEX(Articles!$B$5:$B$304,MATCH(D1654,Articles!$A$5:$A$304,0)),"Référence inconnue"))</f>
        <v/>
      </c>
      <c r="I1654" s="40" t="str">
        <f aca="false">IF(C1654="","",IFERROR(INDEX(Listes!$B$3:$B$20,MATCH(C1654,Listes!$A$3:$A$20,0)),""))</f>
        <v/>
      </c>
      <c r="J1654" s="40" t="n">
        <f aca="false">IF(OR(H1654="",I1654=""),0,H1654*I1654)</f>
        <v>0</v>
      </c>
      <c r="M1654" s="41" t="str">
        <f aca="false">IF(D1654="","",IF(E1654="Référence inconnue","Référence inconnue",IF(I1654="","Type inconnu",IF(AND(IFERROR(INDEX(Articles!$I$5:$I$304,MATCH(D1654,Articles!$A$5:$A$304,0)),"Aucun")&lt;&gt;"Aucun",G1654=""),"Lot manquant",IF(COUNTIF($N$2:$N$5000,N1654)&gt;1,"Doublon ?","")))))</f>
        <v/>
      </c>
      <c r="N1654" s="6" t="str">
        <f aca="false">IF(D1654="","",B1654&amp;"/"&amp;C1654&amp;"/"&amp;D1654&amp;"/"&amp;G1654&amp;"/"&amp;H1654&amp;"/"&amp;TEXT(A1654,"0"))</f>
        <v/>
      </c>
    </row>
    <row r="1655" customFormat="false" ht="15" hidden="false" customHeight="false" outlineLevel="0" collapsed="false">
      <c r="E1655" s="39" t="str">
        <f aca="false">IF(D1655="","",IFERROR(INDEX(Articles!$B$5:$B$304,MATCH(D1655,Articles!$A$5:$A$304,0)),"Référence inconnue"))</f>
        <v/>
      </c>
      <c r="I1655" s="40" t="str">
        <f aca="false">IF(C1655="","",IFERROR(INDEX(Listes!$B$3:$B$20,MATCH(C1655,Listes!$A$3:$A$20,0)),""))</f>
        <v/>
      </c>
      <c r="J1655" s="40" t="n">
        <f aca="false">IF(OR(H1655="",I1655=""),0,H1655*I1655)</f>
        <v>0</v>
      </c>
      <c r="M1655" s="41" t="str">
        <f aca="false">IF(D1655="","",IF(E1655="Référence inconnue","Référence inconnue",IF(I1655="","Type inconnu",IF(AND(IFERROR(INDEX(Articles!$I$5:$I$304,MATCH(D1655,Articles!$A$5:$A$304,0)),"Aucun")&lt;&gt;"Aucun",G1655=""),"Lot manquant",IF(COUNTIF($N$2:$N$5000,N1655)&gt;1,"Doublon ?","")))))</f>
        <v/>
      </c>
      <c r="N1655" s="6" t="str">
        <f aca="false">IF(D1655="","",B1655&amp;"/"&amp;C1655&amp;"/"&amp;D1655&amp;"/"&amp;G1655&amp;"/"&amp;H1655&amp;"/"&amp;TEXT(A1655,"0"))</f>
        <v/>
      </c>
    </row>
    <row r="1656" customFormat="false" ht="15" hidden="false" customHeight="false" outlineLevel="0" collapsed="false">
      <c r="E1656" s="39" t="str">
        <f aca="false">IF(D1656="","",IFERROR(INDEX(Articles!$B$5:$B$304,MATCH(D1656,Articles!$A$5:$A$304,0)),"Référence inconnue"))</f>
        <v/>
      </c>
      <c r="I1656" s="40" t="str">
        <f aca="false">IF(C1656="","",IFERROR(INDEX(Listes!$B$3:$B$20,MATCH(C1656,Listes!$A$3:$A$20,0)),""))</f>
        <v/>
      </c>
      <c r="J1656" s="40" t="n">
        <f aca="false">IF(OR(H1656="",I1656=""),0,H1656*I1656)</f>
        <v>0</v>
      </c>
      <c r="M1656" s="41" t="str">
        <f aca="false">IF(D1656="","",IF(E1656="Référence inconnue","Référence inconnue",IF(I1656="","Type inconnu",IF(AND(IFERROR(INDEX(Articles!$I$5:$I$304,MATCH(D1656,Articles!$A$5:$A$304,0)),"Aucun")&lt;&gt;"Aucun",G1656=""),"Lot manquant",IF(COUNTIF($N$2:$N$5000,N1656)&gt;1,"Doublon ?","")))))</f>
        <v/>
      </c>
      <c r="N1656" s="6" t="str">
        <f aca="false">IF(D1656="","",B1656&amp;"/"&amp;C1656&amp;"/"&amp;D1656&amp;"/"&amp;G1656&amp;"/"&amp;H1656&amp;"/"&amp;TEXT(A1656,"0"))</f>
        <v/>
      </c>
    </row>
    <row r="1657" customFormat="false" ht="15" hidden="false" customHeight="false" outlineLevel="0" collapsed="false">
      <c r="E1657" s="39" t="str">
        <f aca="false">IF(D1657="","",IFERROR(INDEX(Articles!$B$5:$B$304,MATCH(D1657,Articles!$A$5:$A$304,0)),"Référence inconnue"))</f>
        <v/>
      </c>
      <c r="I1657" s="40" t="str">
        <f aca="false">IF(C1657="","",IFERROR(INDEX(Listes!$B$3:$B$20,MATCH(C1657,Listes!$A$3:$A$20,0)),""))</f>
        <v/>
      </c>
      <c r="J1657" s="40" t="n">
        <f aca="false">IF(OR(H1657="",I1657=""),0,H1657*I1657)</f>
        <v>0</v>
      </c>
      <c r="M1657" s="41" t="str">
        <f aca="false">IF(D1657="","",IF(E1657="Référence inconnue","Référence inconnue",IF(I1657="","Type inconnu",IF(AND(IFERROR(INDEX(Articles!$I$5:$I$304,MATCH(D1657,Articles!$A$5:$A$304,0)),"Aucun")&lt;&gt;"Aucun",G1657=""),"Lot manquant",IF(COUNTIF($N$2:$N$5000,N1657)&gt;1,"Doublon ?","")))))</f>
        <v/>
      </c>
      <c r="N1657" s="6" t="str">
        <f aca="false">IF(D1657="","",B1657&amp;"/"&amp;C1657&amp;"/"&amp;D1657&amp;"/"&amp;G1657&amp;"/"&amp;H1657&amp;"/"&amp;TEXT(A1657,"0"))</f>
        <v/>
      </c>
    </row>
    <row r="1658" customFormat="false" ht="15" hidden="false" customHeight="false" outlineLevel="0" collapsed="false">
      <c r="E1658" s="39" t="str">
        <f aca="false">IF(D1658="","",IFERROR(INDEX(Articles!$B$5:$B$304,MATCH(D1658,Articles!$A$5:$A$304,0)),"Référence inconnue"))</f>
        <v/>
      </c>
      <c r="I1658" s="40" t="str">
        <f aca="false">IF(C1658="","",IFERROR(INDEX(Listes!$B$3:$B$20,MATCH(C1658,Listes!$A$3:$A$20,0)),""))</f>
        <v/>
      </c>
      <c r="J1658" s="40" t="n">
        <f aca="false">IF(OR(H1658="",I1658=""),0,H1658*I1658)</f>
        <v>0</v>
      </c>
      <c r="M1658" s="41" t="str">
        <f aca="false">IF(D1658="","",IF(E1658="Référence inconnue","Référence inconnue",IF(I1658="","Type inconnu",IF(AND(IFERROR(INDEX(Articles!$I$5:$I$304,MATCH(D1658,Articles!$A$5:$A$304,0)),"Aucun")&lt;&gt;"Aucun",G1658=""),"Lot manquant",IF(COUNTIF($N$2:$N$5000,N1658)&gt;1,"Doublon ?","")))))</f>
        <v/>
      </c>
      <c r="N1658" s="6" t="str">
        <f aca="false">IF(D1658="","",B1658&amp;"/"&amp;C1658&amp;"/"&amp;D1658&amp;"/"&amp;G1658&amp;"/"&amp;H1658&amp;"/"&amp;TEXT(A1658,"0"))</f>
        <v/>
      </c>
    </row>
    <row r="1659" customFormat="false" ht="15" hidden="false" customHeight="false" outlineLevel="0" collapsed="false">
      <c r="E1659" s="39" t="str">
        <f aca="false">IF(D1659="","",IFERROR(INDEX(Articles!$B$5:$B$304,MATCH(D1659,Articles!$A$5:$A$304,0)),"Référence inconnue"))</f>
        <v/>
      </c>
      <c r="I1659" s="40" t="str">
        <f aca="false">IF(C1659="","",IFERROR(INDEX(Listes!$B$3:$B$20,MATCH(C1659,Listes!$A$3:$A$20,0)),""))</f>
        <v/>
      </c>
      <c r="J1659" s="40" t="n">
        <f aca="false">IF(OR(H1659="",I1659=""),0,H1659*I1659)</f>
        <v>0</v>
      </c>
      <c r="M1659" s="41" t="str">
        <f aca="false">IF(D1659="","",IF(E1659="Référence inconnue","Référence inconnue",IF(I1659="","Type inconnu",IF(AND(IFERROR(INDEX(Articles!$I$5:$I$304,MATCH(D1659,Articles!$A$5:$A$304,0)),"Aucun")&lt;&gt;"Aucun",G1659=""),"Lot manquant",IF(COUNTIF($N$2:$N$5000,N1659)&gt;1,"Doublon ?","")))))</f>
        <v/>
      </c>
      <c r="N1659" s="6" t="str">
        <f aca="false">IF(D1659="","",B1659&amp;"/"&amp;C1659&amp;"/"&amp;D1659&amp;"/"&amp;G1659&amp;"/"&amp;H1659&amp;"/"&amp;TEXT(A1659,"0"))</f>
        <v/>
      </c>
    </row>
    <row r="1660" customFormat="false" ht="15" hidden="false" customHeight="false" outlineLevel="0" collapsed="false">
      <c r="E1660" s="39" t="str">
        <f aca="false">IF(D1660="","",IFERROR(INDEX(Articles!$B$5:$B$304,MATCH(D1660,Articles!$A$5:$A$304,0)),"Référence inconnue"))</f>
        <v/>
      </c>
      <c r="I1660" s="40" t="str">
        <f aca="false">IF(C1660="","",IFERROR(INDEX(Listes!$B$3:$B$20,MATCH(C1660,Listes!$A$3:$A$20,0)),""))</f>
        <v/>
      </c>
      <c r="J1660" s="40" t="n">
        <f aca="false">IF(OR(H1660="",I1660=""),0,H1660*I1660)</f>
        <v>0</v>
      </c>
      <c r="M1660" s="41" t="str">
        <f aca="false">IF(D1660="","",IF(E1660="Référence inconnue","Référence inconnue",IF(I1660="","Type inconnu",IF(AND(IFERROR(INDEX(Articles!$I$5:$I$304,MATCH(D1660,Articles!$A$5:$A$304,0)),"Aucun")&lt;&gt;"Aucun",G1660=""),"Lot manquant",IF(COUNTIF($N$2:$N$5000,N1660)&gt;1,"Doublon ?","")))))</f>
        <v/>
      </c>
      <c r="N1660" s="6" t="str">
        <f aca="false">IF(D1660="","",B1660&amp;"/"&amp;C1660&amp;"/"&amp;D1660&amp;"/"&amp;G1660&amp;"/"&amp;H1660&amp;"/"&amp;TEXT(A1660,"0"))</f>
        <v/>
      </c>
    </row>
    <row r="1661" customFormat="false" ht="15" hidden="false" customHeight="false" outlineLevel="0" collapsed="false">
      <c r="E1661" s="39" t="str">
        <f aca="false">IF(D1661="","",IFERROR(INDEX(Articles!$B$5:$B$304,MATCH(D1661,Articles!$A$5:$A$304,0)),"Référence inconnue"))</f>
        <v/>
      </c>
      <c r="I1661" s="40" t="str">
        <f aca="false">IF(C1661="","",IFERROR(INDEX(Listes!$B$3:$B$20,MATCH(C1661,Listes!$A$3:$A$20,0)),""))</f>
        <v/>
      </c>
      <c r="J1661" s="40" t="n">
        <f aca="false">IF(OR(H1661="",I1661=""),0,H1661*I1661)</f>
        <v>0</v>
      </c>
      <c r="M1661" s="41" t="str">
        <f aca="false">IF(D1661="","",IF(E1661="Référence inconnue","Référence inconnue",IF(I1661="","Type inconnu",IF(AND(IFERROR(INDEX(Articles!$I$5:$I$304,MATCH(D1661,Articles!$A$5:$A$304,0)),"Aucun")&lt;&gt;"Aucun",G1661=""),"Lot manquant",IF(COUNTIF($N$2:$N$5000,N1661)&gt;1,"Doublon ?","")))))</f>
        <v/>
      </c>
      <c r="N1661" s="6" t="str">
        <f aca="false">IF(D1661="","",B1661&amp;"/"&amp;C1661&amp;"/"&amp;D1661&amp;"/"&amp;G1661&amp;"/"&amp;H1661&amp;"/"&amp;TEXT(A1661,"0"))</f>
        <v/>
      </c>
    </row>
    <row r="1662" customFormat="false" ht="15" hidden="false" customHeight="false" outlineLevel="0" collapsed="false">
      <c r="E1662" s="39" t="str">
        <f aca="false">IF(D1662="","",IFERROR(INDEX(Articles!$B$5:$B$304,MATCH(D1662,Articles!$A$5:$A$304,0)),"Référence inconnue"))</f>
        <v/>
      </c>
      <c r="I1662" s="40" t="str">
        <f aca="false">IF(C1662="","",IFERROR(INDEX(Listes!$B$3:$B$20,MATCH(C1662,Listes!$A$3:$A$20,0)),""))</f>
        <v/>
      </c>
      <c r="J1662" s="40" t="n">
        <f aca="false">IF(OR(H1662="",I1662=""),0,H1662*I1662)</f>
        <v>0</v>
      </c>
      <c r="M1662" s="41" t="str">
        <f aca="false">IF(D1662="","",IF(E1662="Référence inconnue","Référence inconnue",IF(I1662="","Type inconnu",IF(AND(IFERROR(INDEX(Articles!$I$5:$I$304,MATCH(D1662,Articles!$A$5:$A$304,0)),"Aucun")&lt;&gt;"Aucun",G1662=""),"Lot manquant",IF(COUNTIF($N$2:$N$5000,N1662)&gt;1,"Doublon ?","")))))</f>
        <v/>
      </c>
      <c r="N1662" s="6" t="str">
        <f aca="false">IF(D1662="","",B1662&amp;"/"&amp;C1662&amp;"/"&amp;D1662&amp;"/"&amp;G1662&amp;"/"&amp;H1662&amp;"/"&amp;TEXT(A1662,"0"))</f>
        <v/>
      </c>
    </row>
    <row r="1663" customFormat="false" ht="15" hidden="false" customHeight="false" outlineLevel="0" collapsed="false">
      <c r="E1663" s="39" t="str">
        <f aca="false">IF(D1663="","",IFERROR(INDEX(Articles!$B$5:$B$304,MATCH(D1663,Articles!$A$5:$A$304,0)),"Référence inconnue"))</f>
        <v/>
      </c>
      <c r="I1663" s="40" t="str">
        <f aca="false">IF(C1663="","",IFERROR(INDEX(Listes!$B$3:$B$20,MATCH(C1663,Listes!$A$3:$A$20,0)),""))</f>
        <v/>
      </c>
      <c r="J1663" s="40" t="n">
        <f aca="false">IF(OR(H1663="",I1663=""),0,H1663*I1663)</f>
        <v>0</v>
      </c>
      <c r="M1663" s="41" t="str">
        <f aca="false">IF(D1663="","",IF(E1663="Référence inconnue","Référence inconnue",IF(I1663="","Type inconnu",IF(AND(IFERROR(INDEX(Articles!$I$5:$I$304,MATCH(D1663,Articles!$A$5:$A$304,0)),"Aucun")&lt;&gt;"Aucun",G1663=""),"Lot manquant",IF(COUNTIF($N$2:$N$5000,N1663)&gt;1,"Doublon ?","")))))</f>
        <v/>
      </c>
      <c r="N1663" s="6" t="str">
        <f aca="false">IF(D1663="","",B1663&amp;"/"&amp;C1663&amp;"/"&amp;D1663&amp;"/"&amp;G1663&amp;"/"&amp;H1663&amp;"/"&amp;TEXT(A1663,"0"))</f>
        <v/>
      </c>
    </row>
    <row r="1664" customFormat="false" ht="15" hidden="false" customHeight="false" outlineLevel="0" collapsed="false">
      <c r="E1664" s="39" t="str">
        <f aca="false">IF(D1664="","",IFERROR(INDEX(Articles!$B$5:$B$304,MATCH(D1664,Articles!$A$5:$A$304,0)),"Référence inconnue"))</f>
        <v/>
      </c>
      <c r="I1664" s="40" t="str">
        <f aca="false">IF(C1664="","",IFERROR(INDEX(Listes!$B$3:$B$20,MATCH(C1664,Listes!$A$3:$A$20,0)),""))</f>
        <v/>
      </c>
      <c r="J1664" s="40" t="n">
        <f aca="false">IF(OR(H1664="",I1664=""),0,H1664*I1664)</f>
        <v>0</v>
      </c>
      <c r="M1664" s="41" t="str">
        <f aca="false">IF(D1664="","",IF(E1664="Référence inconnue","Référence inconnue",IF(I1664="","Type inconnu",IF(AND(IFERROR(INDEX(Articles!$I$5:$I$304,MATCH(D1664,Articles!$A$5:$A$304,0)),"Aucun")&lt;&gt;"Aucun",G1664=""),"Lot manquant",IF(COUNTIF($N$2:$N$5000,N1664)&gt;1,"Doublon ?","")))))</f>
        <v/>
      </c>
      <c r="N1664" s="6" t="str">
        <f aca="false">IF(D1664="","",B1664&amp;"/"&amp;C1664&amp;"/"&amp;D1664&amp;"/"&amp;G1664&amp;"/"&amp;H1664&amp;"/"&amp;TEXT(A1664,"0"))</f>
        <v/>
      </c>
    </row>
    <row r="1665" customFormat="false" ht="15" hidden="false" customHeight="false" outlineLevel="0" collapsed="false">
      <c r="E1665" s="39" t="str">
        <f aca="false">IF(D1665="","",IFERROR(INDEX(Articles!$B$5:$B$304,MATCH(D1665,Articles!$A$5:$A$304,0)),"Référence inconnue"))</f>
        <v/>
      </c>
      <c r="I1665" s="40" t="str">
        <f aca="false">IF(C1665="","",IFERROR(INDEX(Listes!$B$3:$B$20,MATCH(C1665,Listes!$A$3:$A$20,0)),""))</f>
        <v/>
      </c>
      <c r="J1665" s="40" t="n">
        <f aca="false">IF(OR(H1665="",I1665=""),0,H1665*I1665)</f>
        <v>0</v>
      </c>
      <c r="M1665" s="41" t="str">
        <f aca="false">IF(D1665="","",IF(E1665="Référence inconnue","Référence inconnue",IF(I1665="","Type inconnu",IF(AND(IFERROR(INDEX(Articles!$I$5:$I$304,MATCH(D1665,Articles!$A$5:$A$304,0)),"Aucun")&lt;&gt;"Aucun",G1665=""),"Lot manquant",IF(COUNTIF($N$2:$N$5000,N1665)&gt;1,"Doublon ?","")))))</f>
        <v/>
      </c>
      <c r="N1665" s="6" t="str">
        <f aca="false">IF(D1665="","",B1665&amp;"/"&amp;C1665&amp;"/"&amp;D1665&amp;"/"&amp;G1665&amp;"/"&amp;H1665&amp;"/"&amp;TEXT(A1665,"0"))</f>
        <v/>
      </c>
    </row>
    <row r="1666" customFormat="false" ht="15" hidden="false" customHeight="false" outlineLevel="0" collapsed="false">
      <c r="E1666" s="39" t="str">
        <f aca="false">IF(D1666="","",IFERROR(INDEX(Articles!$B$5:$B$304,MATCH(D1666,Articles!$A$5:$A$304,0)),"Référence inconnue"))</f>
        <v/>
      </c>
      <c r="I1666" s="40" t="str">
        <f aca="false">IF(C1666="","",IFERROR(INDEX(Listes!$B$3:$B$20,MATCH(C1666,Listes!$A$3:$A$20,0)),""))</f>
        <v/>
      </c>
      <c r="J1666" s="40" t="n">
        <f aca="false">IF(OR(H1666="",I1666=""),0,H1666*I1666)</f>
        <v>0</v>
      </c>
      <c r="M1666" s="41" t="str">
        <f aca="false">IF(D1666="","",IF(E1666="Référence inconnue","Référence inconnue",IF(I1666="","Type inconnu",IF(AND(IFERROR(INDEX(Articles!$I$5:$I$304,MATCH(D1666,Articles!$A$5:$A$304,0)),"Aucun")&lt;&gt;"Aucun",G1666=""),"Lot manquant",IF(COUNTIF($N$2:$N$5000,N1666)&gt;1,"Doublon ?","")))))</f>
        <v/>
      </c>
      <c r="N1666" s="6" t="str">
        <f aca="false">IF(D1666="","",B1666&amp;"/"&amp;C1666&amp;"/"&amp;D1666&amp;"/"&amp;G1666&amp;"/"&amp;H1666&amp;"/"&amp;TEXT(A1666,"0"))</f>
        <v/>
      </c>
    </row>
    <row r="1667" customFormat="false" ht="15" hidden="false" customHeight="false" outlineLevel="0" collapsed="false">
      <c r="E1667" s="39" t="str">
        <f aca="false">IF(D1667="","",IFERROR(INDEX(Articles!$B$5:$B$304,MATCH(D1667,Articles!$A$5:$A$304,0)),"Référence inconnue"))</f>
        <v/>
      </c>
      <c r="I1667" s="40" t="str">
        <f aca="false">IF(C1667="","",IFERROR(INDEX(Listes!$B$3:$B$20,MATCH(C1667,Listes!$A$3:$A$20,0)),""))</f>
        <v/>
      </c>
      <c r="J1667" s="40" t="n">
        <f aca="false">IF(OR(H1667="",I1667=""),0,H1667*I1667)</f>
        <v>0</v>
      </c>
      <c r="M1667" s="41" t="str">
        <f aca="false">IF(D1667="","",IF(E1667="Référence inconnue","Référence inconnue",IF(I1667="","Type inconnu",IF(AND(IFERROR(INDEX(Articles!$I$5:$I$304,MATCH(D1667,Articles!$A$5:$A$304,0)),"Aucun")&lt;&gt;"Aucun",G1667=""),"Lot manquant",IF(COUNTIF($N$2:$N$5000,N1667)&gt;1,"Doublon ?","")))))</f>
        <v/>
      </c>
      <c r="N1667" s="6" t="str">
        <f aca="false">IF(D1667="","",B1667&amp;"/"&amp;C1667&amp;"/"&amp;D1667&amp;"/"&amp;G1667&amp;"/"&amp;H1667&amp;"/"&amp;TEXT(A1667,"0"))</f>
        <v/>
      </c>
    </row>
    <row r="1668" customFormat="false" ht="15" hidden="false" customHeight="false" outlineLevel="0" collapsed="false">
      <c r="E1668" s="39" t="str">
        <f aca="false">IF(D1668="","",IFERROR(INDEX(Articles!$B$5:$B$304,MATCH(D1668,Articles!$A$5:$A$304,0)),"Référence inconnue"))</f>
        <v/>
      </c>
      <c r="I1668" s="40" t="str">
        <f aca="false">IF(C1668="","",IFERROR(INDEX(Listes!$B$3:$B$20,MATCH(C1668,Listes!$A$3:$A$20,0)),""))</f>
        <v/>
      </c>
      <c r="J1668" s="40" t="n">
        <f aca="false">IF(OR(H1668="",I1668=""),0,H1668*I1668)</f>
        <v>0</v>
      </c>
      <c r="M1668" s="41" t="str">
        <f aca="false">IF(D1668="","",IF(E1668="Référence inconnue","Référence inconnue",IF(I1668="","Type inconnu",IF(AND(IFERROR(INDEX(Articles!$I$5:$I$304,MATCH(D1668,Articles!$A$5:$A$304,0)),"Aucun")&lt;&gt;"Aucun",G1668=""),"Lot manquant",IF(COUNTIF($N$2:$N$5000,N1668)&gt;1,"Doublon ?","")))))</f>
        <v/>
      </c>
      <c r="N1668" s="6" t="str">
        <f aca="false">IF(D1668="","",B1668&amp;"/"&amp;C1668&amp;"/"&amp;D1668&amp;"/"&amp;G1668&amp;"/"&amp;H1668&amp;"/"&amp;TEXT(A1668,"0"))</f>
        <v/>
      </c>
    </row>
    <row r="1669" customFormat="false" ht="15" hidden="false" customHeight="false" outlineLevel="0" collapsed="false">
      <c r="E1669" s="39" t="str">
        <f aca="false">IF(D1669="","",IFERROR(INDEX(Articles!$B$5:$B$304,MATCH(D1669,Articles!$A$5:$A$304,0)),"Référence inconnue"))</f>
        <v/>
      </c>
      <c r="I1669" s="40" t="str">
        <f aca="false">IF(C1669="","",IFERROR(INDEX(Listes!$B$3:$B$20,MATCH(C1669,Listes!$A$3:$A$20,0)),""))</f>
        <v/>
      </c>
      <c r="J1669" s="40" t="n">
        <f aca="false">IF(OR(H1669="",I1669=""),0,H1669*I1669)</f>
        <v>0</v>
      </c>
      <c r="M1669" s="41" t="str">
        <f aca="false">IF(D1669="","",IF(E1669="Référence inconnue","Référence inconnue",IF(I1669="","Type inconnu",IF(AND(IFERROR(INDEX(Articles!$I$5:$I$304,MATCH(D1669,Articles!$A$5:$A$304,0)),"Aucun")&lt;&gt;"Aucun",G1669=""),"Lot manquant",IF(COUNTIF($N$2:$N$5000,N1669)&gt;1,"Doublon ?","")))))</f>
        <v/>
      </c>
      <c r="N1669" s="6" t="str">
        <f aca="false">IF(D1669="","",B1669&amp;"/"&amp;C1669&amp;"/"&amp;D1669&amp;"/"&amp;G1669&amp;"/"&amp;H1669&amp;"/"&amp;TEXT(A1669,"0"))</f>
        <v/>
      </c>
    </row>
    <row r="1670" customFormat="false" ht="15" hidden="false" customHeight="false" outlineLevel="0" collapsed="false">
      <c r="E1670" s="39" t="str">
        <f aca="false">IF(D1670="","",IFERROR(INDEX(Articles!$B$5:$B$304,MATCH(D1670,Articles!$A$5:$A$304,0)),"Référence inconnue"))</f>
        <v/>
      </c>
      <c r="I1670" s="40" t="str">
        <f aca="false">IF(C1670="","",IFERROR(INDEX(Listes!$B$3:$B$20,MATCH(C1670,Listes!$A$3:$A$20,0)),""))</f>
        <v/>
      </c>
      <c r="J1670" s="40" t="n">
        <f aca="false">IF(OR(H1670="",I1670=""),0,H1670*I1670)</f>
        <v>0</v>
      </c>
      <c r="M1670" s="41" t="str">
        <f aca="false">IF(D1670="","",IF(E1670="Référence inconnue","Référence inconnue",IF(I1670="","Type inconnu",IF(AND(IFERROR(INDEX(Articles!$I$5:$I$304,MATCH(D1670,Articles!$A$5:$A$304,0)),"Aucun")&lt;&gt;"Aucun",G1670=""),"Lot manquant",IF(COUNTIF($N$2:$N$5000,N1670)&gt;1,"Doublon ?","")))))</f>
        <v/>
      </c>
      <c r="N1670" s="6" t="str">
        <f aca="false">IF(D1670="","",B1670&amp;"/"&amp;C1670&amp;"/"&amp;D1670&amp;"/"&amp;G1670&amp;"/"&amp;H1670&amp;"/"&amp;TEXT(A1670,"0"))</f>
        <v/>
      </c>
    </row>
    <row r="1671" customFormat="false" ht="15" hidden="false" customHeight="false" outlineLevel="0" collapsed="false">
      <c r="E1671" s="39" t="str">
        <f aca="false">IF(D1671="","",IFERROR(INDEX(Articles!$B$5:$B$304,MATCH(D1671,Articles!$A$5:$A$304,0)),"Référence inconnue"))</f>
        <v/>
      </c>
      <c r="I1671" s="40" t="str">
        <f aca="false">IF(C1671="","",IFERROR(INDEX(Listes!$B$3:$B$20,MATCH(C1671,Listes!$A$3:$A$20,0)),""))</f>
        <v/>
      </c>
      <c r="J1671" s="40" t="n">
        <f aca="false">IF(OR(H1671="",I1671=""),0,H1671*I1671)</f>
        <v>0</v>
      </c>
      <c r="M1671" s="41" t="str">
        <f aca="false">IF(D1671="","",IF(E1671="Référence inconnue","Référence inconnue",IF(I1671="","Type inconnu",IF(AND(IFERROR(INDEX(Articles!$I$5:$I$304,MATCH(D1671,Articles!$A$5:$A$304,0)),"Aucun")&lt;&gt;"Aucun",G1671=""),"Lot manquant",IF(COUNTIF($N$2:$N$5000,N1671)&gt;1,"Doublon ?","")))))</f>
        <v/>
      </c>
      <c r="N1671" s="6" t="str">
        <f aca="false">IF(D1671="","",B1671&amp;"/"&amp;C1671&amp;"/"&amp;D1671&amp;"/"&amp;G1671&amp;"/"&amp;H1671&amp;"/"&amp;TEXT(A1671,"0"))</f>
        <v/>
      </c>
    </row>
    <row r="1672" customFormat="false" ht="15" hidden="false" customHeight="false" outlineLevel="0" collapsed="false">
      <c r="E1672" s="39" t="str">
        <f aca="false">IF(D1672="","",IFERROR(INDEX(Articles!$B$5:$B$304,MATCH(D1672,Articles!$A$5:$A$304,0)),"Référence inconnue"))</f>
        <v/>
      </c>
      <c r="I1672" s="40" t="str">
        <f aca="false">IF(C1672="","",IFERROR(INDEX(Listes!$B$3:$B$20,MATCH(C1672,Listes!$A$3:$A$20,0)),""))</f>
        <v/>
      </c>
      <c r="J1672" s="40" t="n">
        <f aca="false">IF(OR(H1672="",I1672=""),0,H1672*I1672)</f>
        <v>0</v>
      </c>
      <c r="M1672" s="41" t="str">
        <f aca="false">IF(D1672="","",IF(E1672="Référence inconnue","Référence inconnue",IF(I1672="","Type inconnu",IF(AND(IFERROR(INDEX(Articles!$I$5:$I$304,MATCH(D1672,Articles!$A$5:$A$304,0)),"Aucun")&lt;&gt;"Aucun",G1672=""),"Lot manquant",IF(COUNTIF($N$2:$N$5000,N1672)&gt;1,"Doublon ?","")))))</f>
        <v/>
      </c>
      <c r="N1672" s="6" t="str">
        <f aca="false">IF(D1672="","",B1672&amp;"/"&amp;C1672&amp;"/"&amp;D1672&amp;"/"&amp;G1672&amp;"/"&amp;H1672&amp;"/"&amp;TEXT(A1672,"0"))</f>
        <v/>
      </c>
    </row>
    <row r="1673" customFormat="false" ht="15" hidden="false" customHeight="false" outlineLevel="0" collapsed="false">
      <c r="E1673" s="39" t="str">
        <f aca="false">IF(D1673="","",IFERROR(INDEX(Articles!$B$5:$B$304,MATCH(D1673,Articles!$A$5:$A$304,0)),"Référence inconnue"))</f>
        <v/>
      </c>
      <c r="I1673" s="40" t="str">
        <f aca="false">IF(C1673="","",IFERROR(INDEX(Listes!$B$3:$B$20,MATCH(C1673,Listes!$A$3:$A$20,0)),""))</f>
        <v/>
      </c>
      <c r="J1673" s="40" t="n">
        <f aca="false">IF(OR(H1673="",I1673=""),0,H1673*I1673)</f>
        <v>0</v>
      </c>
      <c r="M1673" s="41" t="str">
        <f aca="false">IF(D1673="","",IF(E1673="Référence inconnue","Référence inconnue",IF(I1673="","Type inconnu",IF(AND(IFERROR(INDEX(Articles!$I$5:$I$304,MATCH(D1673,Articles!$A$5:$A$304,0)),"Aucun")&lt;&gt;"Aucun",G1673=""),"Lot manquant",IF(COUNTIF($N$2:$N$5000,N1673)&gt;1,"Doublon ?","")))))</f>
        <v/>
      </c>
      <c r="N1673" s="6" t="str">
        <f aca="false">IF(D1673="","",B1673&amp;"/"&amp;C1673&amp;"/"&amp;D1673&amp;"/"&amp;G1673&amp;"/"&amp;H1673&amp;"/"&amp;TEXT(A1673,"0"))</f>
        <v/>
      </c>
    </row>
    <row r="1674" customFormat="false" ht="15" hidden="false" customHeight="false" outlineLevel="0" collapsed="false">
      <c r="E1674" s="39" t="str">
        <f aca="false">IF(D1674="","",IFERROR(INDEX(Articles!$B$5:$B$304,MATCH(D1674,Articles!$A$5:$A$304,0)),"Référence inconnue"))</f>
        <v/>
      </c>
      <c r="I1674" s="40" t="str">
        <f aca="false">IF(C1674="","",IFERROR(INDEX(Listes!$B$3:$B$20,MATCH(C1674,Listes!$A$3:$A$20,0)),""))</f>
        <v/>
      </c>
      <c r="J1674" s="40" t="n">
        <f aca="false">IF(OR(H1674="",I1674=""),0,H1674*I1674)</f>
        <v>0</v>
      </c>
      <c r="M1674" s="41" t="str">
        <f aca="false">IF(D1674="","",IF(E1674="Référence inconnue","Référence inconnue",IF(I1674="","Type inconnu",IF(AND(IFERROR(INDEX(Articles!$I$5:$I$304,MATCH(D1674,Articles!$A$5:$A$304,0)),"Aucun")&lt;&gt;"Aucun",G1674=""),"Lot manquant",IF(COUNTIF($N$2:$N$5000,N1674)&gt;1,"Doublon ?","")))))</f>
        <v/>
      </c>
      <c r="N1674" s="6" t="str">
        <f aca="false">IF(D1674="","",B1674&amp;"/"&amp;C1674&amp;"/"&amp;D1674&amp;"/"&amp;G1674&amp;"/"&amp;H1674&amp;"/"&amp;TEXT(A1674,"0"))</f>
        <v/>
      </c>
    </row>
    <row r="1675" customFormat="false" ht="15" hidden="false" customHeight="false" outlineLevel="0" collapsed="false">
      <c r="E1675" s="39" t="str">
        <f aca="false">IF(D1675="","",IFERROR(INDEX(Articles!$B$5:$B$304,MATCH(D1675,Articles!$A$5:$A$304,0)),"Référence inconnue"))</f>
        <v/>
      </c>
      <c r="I1675" s="40" t="str">
        <f aca="false">IF(C1675="","",IFERROR(INDEX(Listes!$B$3:$B$20,MATCH(C1675,Listes!$A$3:$A$20,0)),""))</f>
        <v/>
      </c>
      <c r="J1675" s="40" t="n">
        <f aca="false">IF(OR(H1675="",I1675=""),0,H1675*I1675)</f>
        <v>0</v>
      </c>
      <c r="M1675" s="41" t="str">
        <f aca="false">IF(D1675="","",IF(E1675="Référence inconnue","Référence inconnue",IF(I1675="","Type inconnu",IF(AND(IFERROR(INDEX(Articles!$I$5:$I$304,MATCH(D1675,Articles!$A$5:$A$304,0)),"Aucun")&lt;&gt;"Aucun",G1675=""),"Lot manquant",IF(COUNTIF($N$2:$N$5000,N1675)&gt;1,"Doublon ?","")))))</f>
        <v/>
      </c>
      <c r="N1675" s="6" t="str">
        <f aca="false">IF(D1675="","",B1675&amp;"/"&amp;C1675&amp;"/"&amp;D1675&amp;"/"&amp;G1675&amp;"/"&amp;H1675&amp;"/"&amp;TEXT(A1675,"0"))</f>
        <v/>
      </c>
    </row>
    <row r="1676" customFormat="false" ht="15" hidden="false" customHeight="false" outlineLevel="0" collapsed="false">
      <c r="E1676" s="39" t="str">
        <f aca="false">IF(D1676="","",IFERROR(INDEX(Articles!$B$5:$B$304,MATCH(D1676,Articles!$A$5:$A$304,0)),"Référence inconnue"))</f>
        <v/>
      </c>
      <c r="I1676" s="40" t="str">
        <f aca="false">IF(C1676="","",IFERROR(INDEX(Listes!$B$3:$B$20,MATCH(C1676,Listes!$A$3:$A$20,0)),""))</f>
        <v/>
      </c>
      <c r="J1676" s="40" t="n">
        <f aca="false">IF(OR(H1676="",I1676=""),0,H1676*I1676)</f>
        <v>0</v>
      </c>
      <c r="M1676" s="41" t="str">
        <f aca="false">IF(D1676="","",IF(E1676="Référence inconnue","Référence inconnue",IF(I1676="","Type inconnu",IF(AND(IFERROR(INDEX(Articles!$I$5:$I$304,MATCH(D1676,Articles!$A$5:$A$304,0)),"Aucun")&lt;&gt;"Aucun",G1676=""),"Lot manquant",IF(COUNTIF($N$2:$N$5000,N1676)&gt;1,"Doublon ?","")))))</f>
        <v/>
      </c>
      <c r="N1676" s="6" t="str">
        <f aca="false">IF(D1676="","",B1676&amp;"/"&amp;C1676&amp;"/"&amp;D1676&amp;"/"&amp;G1676&amp;"/"&amp;H1676&amp;"/"&amp;TEXT(A1676,"0"))</f>
        <v/>
      </c>
    </row>
    <row r="1677" customFormat="false" ht="15" hidden="false" customHeight="false" outlineLevel="0" collapsed="false">
      <c r="E1677" s="39" t="str">
        <f aca="false">IF(D1677="","",IFERROR(INDEX(Articles!$B$5:$B$304,MATCH(D1677,Articles!$A$5:$A$304,0)),"Référence inconnue"))</f>
        <v/>
      </c>
      <c r="I1677" s="40" t="str">
        <f aca="false">IF(C1677="","",IFERROR(INDEX(Listes!$B$3:$B$20,MATCH(C1677,Listes!$A$3:$A$20,0)),""))</f>
        <v/>
      </c>
      <c r="J1677" s="40" t="n">
        <f aca="false">IF(OR(H1677="",I1677=""),0,H1677*I1677)</f>
        <v>0</v>
      </c>
      <c r="M1677" s="41" t="str">
        <f aca="false">IF(D1677="","",IF(E1677="Référence inconnue","Référence inconnue",IF(I1677="","Type inconnu",IF(AND(IFERROR(INDEX(Articles!$I$5:$I$304,MATCH(D1677,Articles!$A$5:$A$304,0)),"Aucun")&lt;&gt;"Aucun",G1677=""),"Lot manquant",IF(COUNTIF($N$2:$N$5000,N1677)&gt;1,"Doublon ?","")))))</f>
        <v/>
      </c>
      <c r="N1677" s="6" t="str">
        <f aca="false">IF(D1677="","",B1677&amp;"/"&amp;C1677&amp;"/"&amp;D1677&amp;"/"&amp;G1677&amp;"/"&amp;H1677&amp;"/"&amp;TEXT(A1677,"0"))</f>
        <v/>
      </c>
    </row>
    <row r="1678" customFormat="false" ht="15" hidden="false" customHeight="false" outlineLevel="0" collapsed="false">
      <c r="E1678" s="39" t="str">
        <f aca="false">IF(D1678="","",IFERROR(INDEX(Articles!$B$5:$B$304,MATCH(D1678,Articles!$A$5:$A$304,0)),"Référence inconnue"))</f>
        <v/>
      </c>
      <c r="I1678" s="40" t="str">
        <f aca="false">IF(C1678="","",IFERROR(INDEX(Listes!$B$3:$B$20,MATCH(C1678,Listes!$A$3:$A$20,0)),""))</f>
        <v/>
      </c>
      <c r="J1678" s="40" t="n">
        <f aca="false">IF(OR(H1678="",I1678=""),0,H1678*I1678)</f>
        <v>0</v>
      </c>
      <c r="M1678" s="41" t="str">
        <f aca="false">IF(D1678="","",IF(E1678="Référence inconnue","Référence inconnue",IF(I1678="","Type inconnu",IF(AND(IFERROR(INDEX(Articles!$I$5:$I$304,MATCH(D1678,Articles!$A$5:$A$304,0)),"Aucun")&lt;&gt;"Aucun",G1678=""),"Lot manquant",IF(COUNTIF($N$2:$N$5000,N1678)&gt;1,"Doublon ?","")))))</f>
        <v/>
      </c>
      <c r="N1678" s="6" t="str">
        <f aca="false">IF(D1678="","",B1678&amp;"/"&amp;C1678&amp;"/"&amp;D1678&amp;"/"&amp;G1678&amp;"/"&amp;H1678&amp;"/"&amp;TEXT(A1678,"0"))</f>
        <v/>
      </c>
    </row>
    <row r="1679" customFormat="false" ht="15" hidden="false" customHeight="false" outlineLevel="0" collapsed="false">
      <c r="E1679" s="39" t="str">
        <f aca="false">IF(D1679="","",IFERROR(INDEX(Articles!$B$5:$B$304,MATCH(D1679,Articles!$A$5:$A$304,0)),"Référence inconnue"))</f>
        <v/>
      </c>
      <c r="I1679" s="40" t="str">
        <f aca="false">IF(C1679="","",IFERROR(INDEX(Listes!$B$3:$B$20,MATCH(C1679,Listes!$A$3:$A$20,0)),""))</f>
        <v/>
      </c>
      <c r="J1679" s="40" t="n">
        <f aca="false">IF(OR(H1679="",I1679=""),0,H1679*I1679)</f>
        <v>0</v>
      </c>
      <c r="M1679" s="41" t="str">
        <f aca="false">IF(D1679="","",IF(E1679="Référence inconnue","Référence inconnue",IF(I1679="","Type inconnu",IF(AND(IFERROR(INDEX(Articles!$I$5:$I$304,MATCH(D1679,Articles!$A$5:$A$304,0)),"Aucun")&lt;&gt;"Aucun",G1679=""),"Lot manquant",IF(COUNTIF($N$2:$N$5000,N1679)&gt;1,"Doublon ?","")))))</f>
        <v/>
      </c>
      <c r="N1679" s="6" t="str">
        <f aca="false">IF(D1679="","",B1679&amp;"/"&amp;C1679&amp;"/"&amp;D1679&amp;"/"&amp;G1679&amp;"/"&amp;H1679&amp;"/"&amp;TEXT(A1679,"0"))</f>
        <v/>
      </c>
    </row>
    <row r="1680" customFormat="false" ht="15" hidden="false" customHeight="false" outlineLevel="0" collapsed="false">
      <c r="E1680" s="39" t="str">
        <f aca="false">IF(D1680="","",IFERROR(INDEX(Articles!$B$5:$B$304,MATCH(D1680,Articles!$A$5:$A$304,0)),"Référence inconnue"))</f>
        <v/>
      </c>
      <c r="I1680" s="40" t="str">
        <f aca="false">IF(C1680="","",IFERROR(INDEX(Listes!$B$3:$B$20,MATCH(C1680,Listes!$A$3:$A$20,0)),""))</f>
        <v/>
      </c>
      <c r="J1680" s="40" t="n">
        <f aca="false">IF(OR(H1680="",I1680=""),0,H1680*I1680)</f>
        <v>0</v>
      </c>
      <c r="M1680" s="41" t="str">
        <f aca="false">IF(D1680="","",IF(E1680="Référence inconnue","Référence inconnue",IF(I1680="","Type inconnu",IF(AND(IFERROR(INDEX(Articles!$I$5:$I$304,MATCH(D1680,Articles!$A$5:$A$304,0)),"Aucun")&lt;&gt;"Aucun",G1680=""),"Lot manquant",IF(COUNTIF($N$2:$N$5000,N1680)&gt;1,"Doublon ?","")))))</f>
        <v/>
      </c>
      <c r="N1680" s="6" t="str">
        <f aca="false">IF(D1680="","",B1680&amp;"/"&amp;C1680&amp;"/"&amp;D1680&amp;"/"&amp;G1680&amp;"/"&amp;H1680&amp;"/"&amp;TEXT(A1680,"0"))</f>
        <v/>
      </c>
    </row>
    <row r="1681" customFormat="false" ht="15" hidden="false" customHeight="false" outlineLevel="0" collapsed="false">
      <c r="E1681" s="39" t="str">
        <f aca="false">IF(D1681="","",IFERROR(INDEX(Articles!$B$5:$B$304,MATCH(D1681,Articles!$A$5:$A$304,0)),"Référence inconnue"))</f>
        <v/>
      </c>
      <c r="I1681" s="40" t="str">
        <f aca="false">IF(C1681="","",IFERROR(INDEX(Listes!$B$3:$B$20,MATCH(C1681,Listes!$A$3:$A$20,0)),""))</f>
        <v/>
      </c>
      <c r="J1681" s="40" t="n">
        <f aca="false">IF(OR(H1681="",I1681=""),0,H1681*I1681)</f>
        <v>0</v>
      </c>
      <c r="M1681" s="41" t="str">
        <f aca="false">IF(D1681="","",IF(E1681="Référence inconnue","Référence inconnue",IF(I1681="","Type inconnu",IF(AND(IFERROR(INDEX(Articles!$I$5:$I$304,MATCH(D1681,Articles!$A$5:$A$304,0)),"Aucun")&lt;&gt;"Aucun",G1681=""),"Lot manquant",IF(COUNTIF($N$2:$N$5000,N1681)&gt;1,"Doublon ?","")))))</f>
        <v/>
      </c>
      <c r="N1681" s="6" t="str">
        <f aca="false">IF(D1681="","",B1681&amp;"/"&amp;C1681&amp;"/"&amp;D1681&amp;"/"&amp;G1681&amp;"/"&amp;H1681&amp;"/"&amp;TEXT(A1681,"0"))</f>
        <v/>
      </c>
    </row>
    <row r="1682" customFormat="false" ht="15" hidden="false" customHeight="false" outlineLevel="0" collapsed="false">
      <c r="E1682" s="39" t="str">
        <f aca="false">IF(D1682="","",IFERROR(INDEX(Articles!$B$5:$B$304,MATCH(D1682,Articles!$A$5:$A$304,0)),"Référence inconnue"))</f>
        <v/>
      </c>
      <c r="I1682" s="40" t="str">
        <f aca="false">IF(C1682="","",IFERROR(INDEX(Listes!$B$3:$B$20,MATCH(C1682,Listes!$A$3:$A$20,0)),""))</f>
        <v/>
      </c>
      <c r="J1682" s="40" t="n">
        <f aca="false">IF(OR(H1682="",I1682=""),0,H1682*I1682)</f>
        <v>0</v>
      </c>
      <c r="M1682" s="41" t="str">
        <f aca="false">IF(D1682="","",IF(E1682="Référence inconnue","Référence inconnue",IF(I1682="","Type inconnu",IF(AND(IFERROR(INDEX(Articles!$I$5:$I$304,MATCH(D1682,Articles!$A$5:$A$304,0)),"Aucun")&lt;&gt;"Aucun",G1682=""),"Lot manquant",IF(COUNTIF($N$2:$N$5000,N1682)&gt;1,"Doublon ?","")))))</f>
        <v/>
      </c>
      <c r="N1682" s="6" t="str">
        <f aca="false">IF(D1682="","",B1682&amp;"/"&amp;C1682&amp;"/"&amp;D1682&amp;"/"&amp;G1682&amp;"/"&amp;H1682&amp;"/"&amp;TEXT(A1682,"0"))</f>
        <v/>
      </c>
    </row>
    <row r="1683" customFormat="false" ht="15" hidden="false" customHeight="false" outlineLevel="0" collapsed="false">
      <c r="E1683" s="39" t="str">
        <f aca="false">IF(D1683="","",IFERROR(INDEX(Articles!$B$5:$B$304,MATCH(D1683,Articles!$A$5:$A$304,0)),"Référence inconnue"))</f>
        <v/>
      </c>
      <c r="I1683" s="40" t="str">
        <f aca="false">IF(C1683="","",IFERROR(INDEX(Listes!$B$3:$B$20,MATCH(C1683,Listes!$A$3:$A$20,0)),""))</f>
        <v/>
      </c>
      <c r="J1683" s="40" t="n">
        <f aca="false">IF(OR(H1683="",I1683=""),0,H1683*I1683)</f>
        <v>0</v>
      </c>
      <c r="M1683" s="41" t="str">
        <f aca="false">IF(D1683="","",IF(E1683="Référence inconnue","Référence inconnue",IF(I1683="","Type inconnu",IF(AND(IFERROR(INDEX(Articles!$I$5:$I$304,MATCH(D1683,Articles!$A$5:$A$304,0)),"Aucun")&lt;&gt;"Aucun",G1683=""),"Lot manquant",IF(COUNTIF($N$2:$N$5000,N1683)&gt;1,"Doublon ?","")))))</f>
        <v/>
      </c>
      <c r="N1683" s="6" t="str">
        <f aca="false">IF(D1683="","",B1683&amp;"/"&amp;C1683&amp;"/"&amp;D1683&amp;"/"&amp;G1683&amp;"/"&amp;H1683&amp;"/"&amp;TEXT(A1683,"0"))</f>
        <v/>
      </c>
    </row>
    <row r="1684" customFormat="false" ht="15" hidden="false" customHeight="false" outlineLevel="0" collapsed="false">
      <c r="E1684" s="39" t="str">
        <f aca="false">IF(D1684="","",IFERROR(INDEX(Articles!$B$5:$B$304,MATCH(D1684,Articles!$A$5:$A$304,0)),"Référence inconnue"))</f>
        <v/>
      </c>
      <c r="I1684" s="40" t="str">
        <f aca="false">IF(C1684="","",IFERROR(INDEX(Listes!$B$3:$B$20,MATCH(C1684,Listes!$A$3:$A$20,0)),""))</f>
        <v/>
      </c>
      <c r="J1684" s="40" t="n">
        <f aca="false">IF(OR(H1684="",I1684=""),0,H1684*I1684)</f>
        <v>0</v>
      </c>
      <c r="M1684" s="41" t="str">
        <f aca="false">IF(D1684="","",IF(E1684="Référence inconnue","Référence inconnue",IF(I1684="","Type inconnu",IF(AND(IFERROR(INDEX(Articles!$I$5:$I$304,MATCH(D1684,Articles!$A$5:$A$304,0)),"Aucun")&lt;&gt;"Aucun",G1684=""),"Lot manquant",IF(COUNTIF($N$2:$N$5000,N1684)&gt;1,"Doublon ?","")))))</f>
        <v/>
      </c>
      <c r="N1684" s="6" t="str">
        <f aca="false">IF(D1684="","",B1684&amp;"/"&amp;C1684&amp;"/"&amp;D1684&amp;"/"&amp;G1684&amp;"/"&amp;H1684&amp;"/"&amp;TEXT(A1684,"0"))</f>
        <v/>
      </c>
    </row>
    <row r="1685" customFormat="false" ht="15" hidden="false" customHeight="false" outlineLevel="0" collapsed="false">
      <c r="E1685" s="39" t="str">
        <f aca="false">IF(D1685="","",IFERROR(INDEX(Articles!$B$5:$B$304,MATCH(D1685,Articles!$A$5:$A$304,0)),"Référence inconnue"))</f>
        <v/>
      </c>
      <c r="I1685" s="40" t="str">
        <f aca="false">IF(C1685="","",IFERROR(INDEX(Listes!$B$3:$B$20,MATCH(C1685,Listes!$A$3:$A$20,0)),""))</f>
        <v/>
      </c>
      <c r="J1685" s="40" t="n">
        <f aca="false">IF(OR(H1685="",I1685=""),0,H1685*I1685)</f>
        <v>0</v>
      </c>
      <c r="M1685" s="41" t="str">
        <f aca="false">IF(D1685="","",IF(E1685="Référence inconnue","Référence inconnue",IF(I1685="","Type inconnu",IF(AND(IFERROR(INDEX(Articles!$I$5:$I$304,MATCH(D1685,Articles!$A$5:$A$304,0)),"Aucun")&lt;&gt;"Aucun",G1685=""),"Lot manquant",IF(COUNTIF($N$2:$N$5000,N1685)&gt;1,"Doublon ?","")))))</f>
        <v/>
      </c>
      <c r="N1685" s="6" t="str">
        <f aca="false">IF(D1685="","",B1685&amp;"/"&amp;C1685&amp;"/"&amp;D1685&amp;"/"&amp;G1685&amp;"/"&amp;H1685&amp;"/"&amp;TEXT(A1685,"0"))</f>
        <v/>
      </c>
    </row>
    <row r="1686" customFormat="false" ht="15" hidden="false" customHeight="false" outlineLevel="0" collapsed="false">
      <c r="E1686" s="39" t="str">
        <f aca="false">IF(D1686="","",IFERROR(INDEX(Articles!$B$5:$B$304,MATCH(D1686,Articles!$A$5:$A$304,0)),"Référence inconnue"))</f>
        <v/>
      </c>
      <c r="I1686" s="40" t="str">
        <f aca="false">IF(C1686="","",IFERROR(INDEX(Listes!$B$3:$B$20,MATCH(C1686,Listes!$A$3:$A$20,0)),""))</f>
        <v/>
      </c>
      <c r="J1686" s="40" t="n">
        <f aca="false">IF(OR(H1686="",I1686=""),0,H1686*I1686)</f>
        <v>0</v>
      </c>
      <c r="M1686" s="41" t="str">
        <f aca="false">IF(D1686="","",IF(E1686="Référence inconnue","Référence inconnue",IF(I1686="","Type inconnu",IF(AND(IFERROR(INDEX(Articles!$I$5:$I$304,MATCH(D1686,Articles!$A$5:$A$304,0)),"Aucun")&lt;&gt;"Aucun",G1686=""),"Lot manquant",IF(COUNTIF($N$2:$N$5000,N1686)&gt;1,"Doublon ?","")))))</f>
        <v/>
      </c>
      <c r="N1686" s="6" t="str">
        <f aca="false">IF(D1686="","",B1686&amp;"/"&amp;C1686&amp;"/"&amp;D1686&amp;"/"&amp;G1686&amp;"/"&amp;H1686&amp;"/"&amp;TEXT(A1686,"0"))</f>
        <v/>
      </c>
    </row>
    <row r="1687" customFormat="false" ht="15" hidden="false" customHeight="false" outlineLevel="0" collapsed="false">
      <c r="E1687" s="39" t="str">
        <f aca="false">IF(D1687="","",IFERROR(INDEX(Articles!$B$5:$B$304,MATCH(D1687,Articles!$A$5:$A$304,0)),"Référence inconnue"))</f>
        <v/>
      </c>
      <c r="I1687" s="40" t="str">
        <f aca="false">IF(C1687="","",IFERROR(INDEX(Listes!$B$3:$B$20,MATCH(C1687,Listes!$A$3:$A$20,0)),""))</f>
        <v/>
      </c>
      <c r="J1687" s="40" t="n">
        <f aca="false">IF(OR(H1687="",I1687=""),0,H1687*I1687)</f>
        <v>0</v>
      </c>
      <c r="M1687" s="41" t="str">
        <f aca="false">IF(D1687="","",IF(E1687="Référence inconnue","Référence inconnue",IF(I1687="","Type inconnu",IF(AND(IFERROR(INDEX(Articles!$I$5:$I$304,MATCH(D1687,Articles!$A$5:$A$304,0)),"Aucun")&lt;&gt;"Aucun",G1687=""),"Lot manquant",IF(COUNTIF($N$2:$N$5000,N1687)&gt;1,"Doublon ?","")))))</f>
        <v/>
      </c>
      <c r="N1687" s="6" t="str">
        <f aca="false">IF(D1687="","",B1687&amp;"/"&amp;C1687&amp;"/"&amp;D1687&amp;"/"&amp;G1687&amp;"/"&amp;H1687&amp;"/"&amp;TEXT(A1687,"0"))</f>
        <v/>
      </c>
    </row>
    <row r="1688" customFormat="false" ht="15" hidden="false" customHeight="false" outlineLevel="0" collapsed="false">
      <c r="E1688" s="39" t="str">
        <f aca="false">IF(D1688="","",IFERROR(INDEX(Articles!$B$5:$B$304,MATCH(D1688,Articles!$A$5:$A$304,0)),"Référence inconnue"))</f>
        <v/>
      </c>
      <c r="I1688" s="40" t="str">
        <f aca="false">IF(C1688="","",IFERROR(INDEX(Listes!$B$3:$B$20,MATCH(C1688,Listes!$A$3:$A$20,0)),""))</f>
        <v/>
      </c>
      <c r="J1688" s="40" t="n">
        <f aca="false">IF(OR(H1688="",I1688=""),0,H1688*I1688)</f>
        <v>0</v>
      </c>
      <c r="M1688" s="41" t="str">
        <f aca="false">IF(D1688="","",IF(E1688="Référence inconnue","Référence inconnue",IF(I1688="","Type inconnu",IF(AND(IFERROR(INDEX(Articles!$I$5:$I$304,MATCH(D1688,Articles!$A$5:$A$304,0)),"Aucun")&lt;&gt;"Aucun",G1688=""),"Lot manquant",IF(COUNTIF($N$2:$N$5000,N1688)&gt;1,"Doublon ?","")))))</f>
        <v/>
      </c>
      <c r="N1688" s="6" t="str">
        <f aca="false">IF(D1688="","",B1688&amp;"/"&amp;C1688&amp;"/"&amp;D1688&amp;"/"&amp;G1688&amp;"/"&amp;H1688&amp;"/"&amp;TEXT(A1688,"0"))</f>
        <v/>
      </c>
    </row>
    <row r="1689" customFormat="false" ht="15" hidden="false" customHeight="false" outlineLevel="0" collapsed="false">
      <c r="E1689" s="39" t="str">
        <f aca="false">IF(D1689="","",IFERROR(INDEX(Articles!$B$5:$B$304,MATCH(D1689,Articles!$A$5:$A$304,0)),"Référence inconnue"))</f>
        <v/>
      </c>
      <c r="I1689" s="40" t="str">
        <f aca="false">IF(C1689="","",IFERROR(INDEX(Listes!$B$3:$B$20,MATCH(C1689,Listes!$A$3:$A$20,0)),""))</f>
        <v/>
      </c>
      <c r="J1689" s="40" t="n">
        <f aca="false">IF(OR(H1689="",I1689=""),0,H1689*I1689)</f>
        <v>0</v>
      </c>
      <c r="M1689" s="41" t="str">
        <f aca="false">IF(D1689="","",IF(E1689="Référence inconnue","Référence inconnue",IF(I1689="","Type inconnu",IF(AND(IFERROR(INDEX(Articles!$I$5:$I$304,MATCH(D1689,Articles!$A$5:$A$304,0)),"Aucun")&lt;&gt;"Aucun",G1689=""),"Lot manquant",IF(COUNTIF($N$2:$N$5000,N1689)&gt;1,"Doublon ?","")))))</f>
        <v/>
      </c>
      <c r="N1689" s="6" t="str">
        <f aca="false">IF(D1689="","",B1689&amp;"/"&amp;C1689&amp;"/"&amp;D1689&amp;"/"&amp;G1689&amp;"/"&amp;H1689&amp;"/"&amp;TEXT(A1689,"0"))</f>
        <v/>
      </c>
    </row>
    <row r="1690" customFormat="false" ht="15" hidden="false" customHeight="false" outlineLevel="0" collapsed="false">
      <c r="E1690" s="39" t="str">
        <f aca="false">IF(D1690="","",IFERROR(INDEX(Articles!$B$5:$B$304,MATCH(D1690,Articles!$A$5:$A$304,0)),"Référence inconnue"))</f>
        <v/>
      </c>
      <c r="I1690" s="40" t="str">
        <f aca="false">IF(C1690="","",IFERROR(INDEX(Listes!$B$3:$B$20,MATCH(C1690,Listes!$A$3:$A$20,0)),""))</f>
        <v/>
      </c>
      <c r="J1690" s="40" t="n">
        <f aca="false">IF(OR(H1690="",I1690=""),0,H1690*I1690)</f>
        <v>0</v>
      </c>
      <c r="M1690" s="41" t="str">
        <f aca="false">IF(D1690="","",IF(E1690="Référence inconnue","Référence inconnue",IF(I1690="","Type inconnu",IF(AND(IFERROR(INDEX(Articles!$I$5:$I$304,MATCH(D1690,Articles!$A$5:$A$304,0)),"Aucun")&lt;&gt;"Aucun",G1690=""),"Lot manquant",IF(COUNTIF($N$2:$N$5000,N1690)&gt;1,"Doublon ?","")))))</f>
        <v/>
      </c>
      <c r="N1690" s="6" t="str">
        <f aca="false">IF(D1690="","",B1690&amp;"/"&amp;C1690&amp;"/"&amp;D1690&amp;"/"&amp;G1690&amp;"/"&amp;H1690&amp;"/"&amp;TEXT(A1690,"0"))</f>
        <v/>
      </c>
    </row>
    <row r="1691" customFormat="false" ht="15" hidden="false" customHeight="false" outlineLevel="0" collapsed="false">
      <c r="E1691" s="39" t="str">
        <f aca="false">IF(D1691="","",IFERROR(INDEX(Articles!$B$5:$B$304,MATCH(D1691,Articles!$A$5:$A$304,0)),"Référence inconnue"))</f>
        <v/>
      </c>
      <c r="I1691" s="40" t="str">
        <f aca="false">IF(C1691="","",IFERROR(INDEX(Listes!$B$3:$B$20,MATCH(C1691,Listes!$A$3:$A$20,0)),""))</f>
        <v/>
      </c>
      <c r="J1691" s="40" t="n">
        <f aca="false">IF(OR(H1691="",I1691=""),0,H1691*I1691)</f>
        <v>0</v>
      </c>
      <c r="M1691" s="41" t="str">
        <f aca="false">IF(D1691="","",IF(E1691="Référence inconnue","Référence inconnue",IF(I1691="","Type inconnu",IF(AND(IFERROR(INDEX(Articles!$I$5:$I$304,MATCH(D1691,Articles!$A$5:$A$304,0)),"Aucun")&lt;&gt;"Aucun",G1691=""),"Lot manquant",IF(COUNTIF($N$2:$N$5000,N1691)&gt;1,"Doublon ?","")))))</f>
        <v/>
      </c>
      <c r="N1691" s="6" t="str">
        <f aca="false">IF(D1691="","",B1691&amp;"/"&amp;C1691&amp;"/"&amp;D1691&amp;"/"&amp;G1691&amp;"/"&amp;H1691&amp;"/"&amp;TEXT(A1691,"0"))</f>
        <v/>
      </c>
    </row>
    <row r="1692" customFormat="false" ht="15" hidden="false" customHeight="false" outlineLevel="0" collapsed="false">
      <c r="E1692" s="39" t="str">
        <f aca="false">IF(D1692="","",IFERROR(INDEX(Articles!$B$5:$B$304,MATCH(D1692,Articles!$A$5:$A$304,0)),"Référence inconnue"))</f>
        <v/>
      </c>
      <c r="I1692" s="40" t="str">
        <f aca="false">IF(C1692="","",IFERROR(INDEX(Listes!$B$3:$B$20,MATCH(C1692,Listes!$A$3:$A$20,0)),""))</f>
        <v/>
      </c>
      <c r="J1692" s="40" t="n">
        <f aca="false">IF(OR(H1692="",I1692=""),0,H1692*I1692)</f>
        <v>0</v>
      </c>
      <c r="M1692" s="41" t="str">
        <f aca="false">IF(D1692="","",IF(E1692="Référence inconnue","Référence inconnue",IF(I1692="","Type inconnu",IF(AND(IFERROR(INDEX(Articles!$I$5:$I$304,MATCH(D1692,Articles!$A$5:$A$304,0)),"Aucun")&lt;&gt;"Aucun",G1692=""),"Lot manquant",IF(COUNTIF($N$2:$N$5000,N1692)&gt;1,"Doublon ?","")))))</f>
        <v/>
      </c>
      <c r="N1692" s="6" t="str">
        <f aca="false">IF(D1692="","",B1692&amp;"/"&amp;C1692&amp;"/"&amp;D1692&amp;"/"&amp;G1692&amp;"/"&amp;H1692&amp;"/"&amp;TEXT(A1692,"0"))</f>
        <v/>
      </c>
    </row>
    <row r="1693" customFormat="false" ht="15" hidden="false" customHeight="false" outlineLevel="0" collapsed="false">
      <c r="E1693" s="39" t="str">
        <f aca="false">IF(D1693="","",IFERROR(INDEX(Articles!$B$5:$B$304,MATCH(D1693,Articles!$A$5:$A$304,0)),"Référence inconnue"))</f>
        <v/>
      </c>
      <c r="I1693" s="40" t="str">
        <f aca="false">IF(C1693="","",IFERROR(INDEX(Listes!$B$3:$B$20,MATCH(C1693,Listes!$A$3:$A$20,0)),""))</f>
        <v/>
      </c>
      <c r="J1693" s="40" t="n">
        <f aca="false">IF(OR(H1693="",I1693=""),0,H1693*I1693)</f>
        <v>0</v>
      </c>
      <c r="M1693" s="41" t="str">
        <f aca="false">IF(D1693="","",IF(E1693="Référence inconnue","Référence inconnue",IF(I1693="","Type inconnu",IF(AND(IFERROR(INDEX(Articles!$I$5:$I$304,MATCH(D1693,Articles!$A$5:$A$304,0)),"Aucun")&lt;&gt;"Aucun",G1693=""),"Lot manquant",IF(COUNTIF($N$2:$N$5000,N1693)&gt;1,"Doublon ?","")))))</f>
        <v/>
      </c>
      <c r="N1693" s="6" t="str">
        <f aca="false">IF(D1693="","",B1693&amp;"/"&amp;C1693&amp;"/"&amp;D1693&amp;"/"&amp;G1693&amp;"/"&amp;H1693&amp;"/"&amp;TEXT(A1693,"0"))</f>
        <v/>
      </c>
    </row>
    <row r="1694" customFormat="false" ht="15" hidden="false" customHeight="false" outlineLevel="0" collapsed="false">
      <c r="E1694" s="39" t="str">
        <f aca="false">IF(D1694="","",IFERROR(INDEX(Articles!$B$5:$B$304,MATCH(D1694,Articles!$A$5:$A$304,0)),"Référence inconnue"))</f>
        <v/>
      </c>
      <c r="I1694" s="40" t="str">
        <f aca="false">IF(C1694="","",IFERROR(INDEX(Listes!$B$3:$B$20,MATCH(C1694,Listes!$A$3:$A$20,0)),""))</f>
        <v/>
      </c>
      <c r="J1694" s="40" t="n">
        <f aca="false">IF(OR(H1694="",I1694=""),0,H1694*I1694)</f>
        <v>0</v>
      </c>
      <c r="M1694" s="41" t="str">
        <f aca="false">IF(D1694="","",IF(E1694="Référence inconnue","Référence inconnue",IF(I1694="","Type inconnu",IF(AND(IFERROR(INDEX(Articles!$I$5:$I$304,MATCH(D1694,Articles!$A$5:$A$304,0)),"Aucun")&lt;&gt;"Aucun",G1694=""),"Lot manquant",IF(COUNTIF($N$2:$N$5000,N1694)&gt;1,"Doublon ?","")))))</f>
        <v/>
      </c>
      <c r="N1694" s="6" t="str">
        <f aca="false">IF(D1694="","",B1694&amp;"/"&amp;C1694&amp;"/"&amp;D1694&amp;"/"&amp;G1694&amp;"/"&amp;H1694&amp;"/"&amp;TEXT(A1694,"0"))</f>
        <v/>
      </c>
    </row>
    <row r="1695" customFormat="false" ht="15" hidden="false" customHeight="false" outlineLevel="0" collapsed="false">
      <c r="E1695" s="39" t="str">
        <f aca="false">IF(D1695="","",IFERROR(INDEX(Articles!$B$5:$B$304,MATCH(D1695,Articles!$A$5:$A$304,0)),"Référence inconnue"))</f>
        <v/>
      </c>
      <c r="I1695" s="40" t="str">
        <f aca="false">IF(C1695="","",IFERROR(INDEX(Listes!$B$3:$B$20,MATCH(C1695,Listes!$A$3:$A$20,0)),""))</f>
        <v/>
      </c>
      <c r="J1695" s="40" t="n">
        <f aca="false">IF(OR(H1695="",I1695=""),0,H1695*I1695)</f>
        <v>0</v>
      </c>
      <c r="M1695" s="41" t="str">
        <f aca="false">IF(D1695="","",IF(E1695="Référence inconnue","Référence inconnue",IF(I1695="","Type inconnu",IF(AND(IFERROR(INDEX(Articles!$I$5:$I$304,MATCH(D1695,Articles!$A$5:$A$304,0)),"Aucun")&lt;&gt;"Aucun",G1695=""),"Lot manquant",IF(COUNTIF($N$2:$N$5000,N1695)&gt;1,"Doublon ?","")))))</f>
        <v/>
      </c>
      <c r="N1695" s="6" t="str">
        <f aca="false">IF(D1695="","",B1695&amp;"/"&amp;C1695&amp;"/"&amp;D1695&amp;"/"&amp;G1695&amp;"/"&amp;H1695&amp;"/"&amp;TEXT(A1695,"0"))</f>
        <v/>
      </c>
    </row>
    <row r="1696" customFormat="false" ht="15" hidden="false" customHeight="false" outlineLevel="0" collapsed="false">
      <c r="E1696" s="39" t="str">
        <f aca="false">IF(D1696="","",IFERROR(INDEX(Articles!$B$5:$B$304,MATCH(D1696,Articles!$A$5:$A$304,0)),"Référence inconnue"))</f>
        <v/>
      </c>
      <c r="I1696" s="40" t="str">
        <f aca="false">IF(C1696="","",IFERROR(INDEX(Listes!$B$3:$B$20,MATCH(C1696,Listes!$A$3:$A$20,0)),""))</f>
        <v/>
      </c>
      <c r="J1696" s="40" t="n">
        <f aca="false">IF(OR(H1696="",I1696=""),0,H1696*I1696)</f>
        <v>0</v>
      </c>
      <c r="M1696" s="41" t="str">
        <f aca="false">IF(D1696="","",IF(E1696="Référence inconnue","Référence inconnue",IF(I1696="","Type inconnu",IF(AND(IFERROR(INDEX(Articles!$I$5:$I$304,MATCH(D1696,Articles!$A$5:$A$304,0)),"Aucun")&lt;&gt;"Aucun",G1696=""),"Lot manquant",IF(COUNTIF($N$2:$N$5000,N1696)&gt;1,"Doublon ?","")))))</f>
        <v/>
      </c>
      <c r="N1696" s="6" t="str">
        <f aca="false">IF(D1696="","",B1696&amp;"/"&amp;C1696&amp;"/"&amp;D1696&amp;"/"&amp;G1696&amp;"/"&amp;H1696&amp;"/"&amp;TEXT(A1696,"0"))</f>
        <v/>
      </c>
    </row>
    <row r="1697" customFormat="false" ht="15" hidden="false" customHeight="false" outlineLevel="0" collapsed="false">
      <c r="E1697" s="39" t="str">
        <f aca="false">IF(D1697="","",IFERROR(INDEX(Articles!$B$5:$B$304,MATCH(D1697,Articles!$A$5:$A$304,0)),"Référence inconnue"))</f>
        <v/>
      </c>
      <c r="I1697" s="40" t="str">
        <f aca="false">IF(C1697="","",IFERROR(INDEX(Listes!$B$3:$B$20,MATCH(C1697,Listes!$A$3:$A$20,0)),""))</f>
        <v/>
      </c>
      <c r="J1697" s="40" t="n">
        <f aca="false">IF(OR(H1697="",I1697=""),0,H1697*I1697)</f>
        <v>0</v>
      </c>
      <c r="M1697" s="41" t="str">
        <f aca="false">IF(D1697="","",IF(E1697="Référence inconnue","Référence inconnue",IF(I1697="","Type inconnu",IF(AND(IFERROR(INDEX(Articles!$I$5:$I$304,MATCH(D1697,Articles!$A$5:$A$304,0)),"Aucun")&lt;&gt;"Aucun",G1697=""),"Lot manquant",IF(COUNTIF($N$2:$N$5000,N1697)&gt;1,"Doublon ?","")))))</f>
        <v/>
      </c>
      <c r="N1697" s="6" t="str">
        <f aca="false">IF(D1697="","",B1697&amp;"/"&amp;C1697&amp;"/"&amp;D1697&amp;"/"&amp;G1697&amp;"/"&amp;H1697&amp;"/"&amp;TEXT(A1697,"0"))</f>
        <v/>
      </c>
    </row>
    <row r="1698" customFormat="false" ht="15" hidden="false" customHeight="false" outlineLevel="0" collapsed="false">
      <c r="E1698" s="39" t="str">
        <f aca="false">IF(D1698="","",IFERROR(INDEX(Articles!$B$5:$B$304,MATCH(D1698,Articles!$A$5:$A$304,0)),"Référence inconnue"))</f>
        <v/>
      </c>
      <c r="I1698" s="40" t="str">
        <f aca="false">IF(C1698="","",IFERROR(INDEX(Listes!$B$3:$B$20,MATCH(C1698,Listes!$A$3:$A$20,0)),""))</f>
        <v/>
      </c>
      <c r="J1698" s="40" t="n">
        <f aca="false">IF(OR(H1698="",I1698=""),0,H1698*I1698)</f>
        <v>0</v>
      </c>
      <c r="M1698" s="41" t="str">
        <f aca="false">IF(D1698="","",IF(E1698="Référence inconnue","Référence inconnue",IF(I1698="","Type inconnu",IF(AND(IFERROR(INDEX(Articles!$I$5:$I$304,MATCH(D1698,Articles!$A$5:$A$304,0)),"Aucun")&lt;&gt;"Aucun",G1698=""),"Lot manquant",IF(COUNTIF($N$2:$N$5000,N1698)&gt;1,"Doublon ?","")))))</f>
        <v/>
      </c>
      <c r="N1698" s="6" t="str">
        <f aca="false">IF(D1698="","",B1698&amp;"/"&amp;C1698&amp;"/"&amp;D1698&amp;"/"&amp;G1698&amp;"/"&amp;H1698&amp;"/"&amp;TEXT(A1698,"0"))</f>
        <v/>
      </c>
    </row>
    <row r="1699" customFormat="false" ht="15" hidden="false" customHeight="false" outlineLevel="0" collapsed="false">
      <c r="E1699" s="39" t="str">
        <f aca="false">IF(D1699="","",IFERROR(INDEX(Articles!$B$5:$B$304,MATCH(D1699,Articles!$A$5:$A$304,0)),"Référence inconnue"))</f>
        <v/>
      </c>
      <c r="I1699" s="40" t="str">
        <f aca="false">IF(C1699="","",IFERROR(INDEX(Listes!$B$3:$B$20,MATCH(C1699,Listes!$A$3:$A$20,0)),""))</f>
        <v/>
      </c>
      <c r="J1699" s="40" t="n">
        <f aca="false">IF(OR(H1699="",I1699=""),0,H1699*I1699)</f>
        <v>0</v>
      </c>
      <c r="M1699" s="41" t="str">
        <f aca="false">IF(D1699="","",IF(E1699="Référence inconnue","Référence inconnue",IF(I1699="","Type inconnu",IF(AND(IFERROR(INDEX(Articles!$I$5:$I$304,MATCH(D1699,Articles!$A$5:$A$304,0)),"Aucun")&lt;&gt;"Aucun",G1699=""),"Lot manquant",IF(COUNTIF($N$2:$N$5000,N1699)&gt;1,"Doublon ?","")))))</f>
        <v/>
      </c>
      <c r="N1699" s="6" t="str">
        <f aca="false">IF(D1699="","",B1699&amp;"/"&amp;C1699&amp;"/"&amp;D1699&amp;"/"&amp;G1699&amp;"/"&amp;H1699&amp;"/"&amp;TEXT(A1699,"0"))</f>
        <v/>
      </c>
    </row>
    <row r="1700" customFormat="false" ht="15" hidden="false" customHeight="false" outlineLevel="0" collapsed="false">
      <c r="E1700" s="39" t="str">
        <f aca="false">IF(D1700="","",IFERROR(INDEX(Articles!$B$5:$B$304,MATCH(D1700,Articles!$A$5:$A$304,0)),"Référence inconnue"))</f>
        <v/>
      </c>
      <c r="I1700" s="40" t="str">
        <f aca="false">IF(C1700="","",IFERROR(INDEX(Listes!$B$3:$B$20,MATCH(C1700,Listes!$A$3:$A$20,0)),""))</f>
        <v/>
      </c>
      <c r="J1700" s="40" t="n">
        <f aca="false">IF(OR(H1700="",I1700=""),0,H1700*I1700)</f>
        <v>0</v>
      </c>
      <c r="M1700" s="41" t="str">
        <f aca="false">IF(D1700="","",IF(E1700="Référence inconnue","Référence inconnue",IF(I1700="","Type inconnu",IF(AND(IFERROR(INDEX(Articles!$I$5:$I$304,MATCH(D1700,Articles!$A$5:$A$304,0)),"Aucun")&lt;&gt;"Aucun",G1700=""),"Lot manquant",IF(COUNTIF($N$2:$N$5000,N1700)&gt;1,"Doublon ?","")))))</f>
        <v/>
      </c>
      <c r="N1700" s="6" t="str">
        <f aca="false">IF(D1700="","",B1700&amp;"/"&amp;C1700&amp;"/"&amp;D1700&amp;"/"&amp;G1700&amp;"/"&amp;H1700&amp;"/"&amp;TEXT(A1700,"0"))</f>
        <v/>
      </c>
    </row>
    <row r="1701" customFormat="false" ht="15" hidden="false" customHeight="false" outlineLevel="0" collapsed="false">
      <c r="E1701" s="39" t="str">
        <f aca="false">IF(D1701="","",IFERROR(INDEX(Articles!$B$5:$B$304,MATCH(D1701,Articles!$A$5:$A$304,0)),"Référence inconnue"))</f>
        <v/>
      </c>
      <c r="I1701" s="40" t="str">
        <f aca="false">IF(C1701="","",IFERROR(INDEX(Listes!$B$3:$B$20,MATCH(C1701,Listes!$A$3:$A$20,0)),""))</f>
        <v/>
      </c>
      <c r="J1701" s="40" t="n">
        <f aca="false">IF(OR(H1701="",I1701=""),0,H1701*I1701)</f>
        <v>0</v>
      </c>
      <c r="M1701" s="41" t="str">
        <f aca="false">IF(D1701="","",IF(E1701="Référence inconnue","Référence inconnue",IF(I1701="","Type inconnu",IF(AND(IFERROR(INDEX(Articles!$I$5:$I$304,MATCH(D1701,Articles!$A$5:$A$304,0)),"Aucun")&lt;&gt;"Aucun",G1701=""),"Lot manquant",IF(COUNTIF($N$2:$N$5000,N1701)&gt;1,"Doublon ?","")))))</f>
        <v/>
      </c>
      <c r="N1701" s="6" t="str">
        <f aca="false">IF(D1701="","",B1701&amp;"/"&amp;C1701&amp;"/"&amp;D1701&amp;"/"&amp;G1701&amp;"/"&amp;H1701&amp;"/"&amp;TEXT(A1701,"0"))</f>
        <v/>
      </c>
    </row>
    <row r="1702" customFormat="false" ht="15" hidden="false" customHeight="false" outlineLevel="0" collapsed="false">
      <c r="E1702" s="39" t="str">
        <f aca="false">IF(D1702="","",IFERROR(INDEX(Articles!$B$5:$B$304,MATCH(D1702,Articles!$A$5:$A$304,0)),"Référence inconnue"))</f>
        <v/>
      </c>
      <c r="I1702" s="40" t="str">
        <f aca="false">IF(C1702="","",IFERROR(INDEX(Listes!$B$3:$B$20,MATCH(C1702,Listes!$A$3:$A$20,0)),""))</f>
        <v/>
      </c>
      <c r="J1702" s="40" t="n">
        <f aca="false">IF(OR(H1702="",I1702=""),0,H1702*I1702)</f>
        <v>0</v>
      </c>
      <c r="M1702" s="41" t="str">
        <f aca="false">IF(D1702="","",IF(E1702="Référence inconnue","Référence inconnue",IF(I1702="","Type inconnu",IF(AND(IFERROR(INDEX(Articles!$I$5:$I$304,MATCH(D1702,Articles!$A$5:$A$304,0)),"Aucun")&lt;&gt;"Aucun",G1702=""),"Lot manquant",IF(COUNTIF($N$2:$N$5000,N1702)&gt;1,"Doublon ?","")))))</f>
        <v/>
      </c>
      <c r="N1702" s="6" t="str">
        <f aca="false">IF(D1702="","",B1702&amp;"/"&amp;C1702&amp;"/"&amp;D1702&amp;"/"&amp;G1702&amp;"/"&amp;H1702&amp;"/"&amp;TEXT(A1702,"0"))</f>
        <v/>
      </c>
    </row>
    <row r="1703" customFormat="false" ht="15" hidden="false" customHeight="false" outlineLevel="0" collapsed="false">
      <c r="E1703" s="39" t="str">
        <f aca="false">IF(D1703="","",IFERROR(INDEX(Articles!$B$5:$B$304,MATCH(D1703,Articles!$A$5:$A$304,0)),"Référence inconnue"))</f>
        <v/>
      </c>
      <c r="I1703" s="40" t="str">
        <f aca="false">IF(C1703="","",IFERROR(INDEX(Listes!$B$3:$B$20,MATCH(C1703,Listes!$A$3:$A$20,0)),""))</f>
        <v/>
      </c>
      <c r="J1703" s="40" t="n">
        <f aca="false">IF(OR(H1703="",I1703=""),0,H1703*I1703)</f>
        <v>0</v>
      </c>
      <c r="M1703" s="41" t="str">
        <f aca="false">IF(D1703="","",IF(E1703="Référence inconnue","Référence inconnue",IF(I1703="","Type inconnu",IF(AND(IFERROR(INDEX(Articles!$I$5:$I$304,MATCH(D1703,Articles!$A$5:$A$304,0)),"Aucun")&lt;&gt;"Aucun",G1703=""),"Lot manquant",IF(COUNTIF($N$2:$N$5000,N1703)&gt;1,"Doublon ?","")))))</f>
        <v/>
      </c>
      <c r="N1703" s="6" t="str">
        <f aca="false">IF(D1703="","",B1703&amp;"/"&amp;C1703&amp;"/"&amp;D1703&amp;"/"&amp;G1703&amp;"/"&amp;H1703&amp;"/"&amp;TEXT(A1703,"0"))</f>
        <v/>
      </c>
    </row>
    <row r="1704" customFormat="false" ht="15" hidden="false" customHeight="false" outlineLevel="0" collapsed="false">
      <c r="E1704" s="39" t="str">
        <f aca="false">IF(D1704="","",IFERROR(INDEX(Articles!$B$5:$B$304,MATCH(D1704,Articles!$A$5:$A$304,0)),"Référence inconnue"))</f>
        <v/>
      </c>
      <c r="I1704" s="40" t="str">
        <f aca="false">IF(C1704="","",IFERROR(INDEX(Listes!$B$3:$B$20,MATCH(C1704,Listes!$A$3:$A$20,0)),""))</f>
        <v/>
      </c>
      <c r="J1704" s="40" t="n">
        <f aca="false">IF(OR(H1704="",I1704=""),0,H1704*I1704)</f>
        <v>0</v>
      </c>
      <c r="M1704" s="41" t="str">
        <f aca="false">IF(D1704="","",IF(E1704="Référence inconnue","Référence inconnue",IF(I1704="","Type inconnu",IF(AND(IFERROR(INDEX(Articles!$I$5:$I$304,MATCH(D1704,Articles!$A$5:$A$304,0)),"Aucun")&lt;&gt;"Aucun",G1704=""),"Lot manquant",IF(COUNTIF($N$2:$N$5000,N1704)&gt;1,"Doublon ?","")))))</f>
        <v/>
      </c>
      <c r="N1704" s="6" t="str">
        <f aca="false">IF(D1704="","",B1704&amp;"/"&amp;C1704&amp;"/"&amp;D1704&amp;"/"&amp;G1704&amp;"/"&amp;H1704&amp;"/"&amp;TEXT(A1704,"0"))</f>
        <v/>
      </c>
    </row>
    <row r="1705" customFormat="false" ht="15" hidden="false" customHeight="false" outlineLevel="0" collapsed="false">
      <c r="E1705" s="39" t="str">
        <f aca="false">IF(D1705="","",IFERROR(INDEX(Articles!$B$5:$B$304,MATCH(D1705,Articles!$A$5:$A$304,0)),"Référence inconnue"))</f>
        <v/>
      </c>
      <c r="I1705" s="40" t="str">
        <f aca="false">IF(C1705="","",IFERROR(INDEX(Listes!$B$3:$B$20,MATCH(C1705,Listes!$A$3:$A$20,0)),""))</f>
        <v/>
      </c>
      <c r="J1705" s="40" t="n">
        <f aca="false">IF(OR(H1705="",I1705=""),0,H1705*I1705)</f>
        <v>0</v>
      </c>
      <c r="M1705" s="41" t="str">
        <f aca="false">IF(D1705="","",IF(E1705="Référence inconnue","Référence inconnue",IF(I1705="","Type inconnu",IF(AND(IFERROR(INDEX(Articles!$I$5:$I$304,MATCH(D1705,Articles!$A$5:$A$304,0)),"Aucun")&lt;&gt;"Aucun",G1705=""),"Lot manquant",IF(COUNTIF($N$2:$N$5000,N1705)&gt;1,"Doublon ?","")))))</f>
        <v/>
      </c>
      <c r="N1705" s="6" t="str">
        <f aca="false">IF(D1705="","",B1705&amp;"/"&amp;C1705&amp;"/"&amp;D1705&amp;"/"&amp;G1705&amp;"/"&amp;H1705&amp;"/"&amp;TEXT(A1705,"0"))</f>
        <v/>
      </c>
    </row>
    <row r="1706" customFormat="false" ht="15" hidden="false" customHeight="false" outlineLevel="0" collapsed="false">
      <c r="E1706" s="39" t="str">
        <f aca="false">IF(D1706="","",IFERROR(INDEX(Articles!$B$5:$B$304,MATCH(D1706,Articles!$A$5:$A$304,0)),"Référence inconnue"))</f>
        <v/>
      </c>
      <c r="I1706" s="40" t="str">
        <f aca="false">IF(C1706="","",IFERROR(INDEX(Listes!$B$3:$B$20,MATCH(C1706,Listes!$A$3:$A$20,0)),""))</f>
        <v/>
      </c>
      <c r="J1706" s="40" t="n">
        <f aca="false">IF(OR(H1706="",I1706=""),0,H1706*I1706)</f>
        <v>0</v>
      </c>
      <c r="M1706" s="41" t="str">
        <f aca="false">IF(D1706="","",IF(E1706="Référence inconnue","Référence inconnue",IF(I1706="","Type inconnu",IF(AND(IFERROR(INDEX(Articles!$I$5:$I$304,MATCH(D1706,Articles!$A$5:$A$304,0)),"Aucun")&lt;&gt;"Aucun",G1706=""),"Lot manquant",IF(COUNTIF($N$2:$N$5000,N1706)&gt;1,"Doublon ?","")))))</f>
        <v/>
      </c>
      <c r="N1706" s="6" t="str">
        <f aca="false">IF(D1706="","",B1706&amp;"/"&amp;C1706&amp;"/"&amp;D1706&amp;"/"&amp;G1706&amp;"/"&amp;H1706&amp;"/"&amp;TEXT(A1706,"0"))</f>
        <v/>
      </c>
    </row>
    <row r="1707" customFormat="false" ht="15" hidden="false" customHeight="false" outlineLevel="0" collapsed="false">
      <c r="E1707" s="39" t="str">
        <f aca="false">IF(D1707="","",IFERROR(INDEX(Articles!$B$5:$B$304,MATCH(D1707,Articles!$A$5:$A$304,0)),"Référence inconnue"))</f>
        <v/>
      </c>
      <c r="I1707" s="40" t="str">
        <f aca="false">IF(C1707="","",IFERROR(INDEX(Listes!$B$3:$B$20,MATCH(C1707,Listes!$A$3:$A$20,0)),""))</f>
        <v/>
      </c>
      <c r="J1707" s="40" t="n">
        <f aca="false">IF(OR(H1707="",I1707=""),0,H1707*I1707)</f>
        <v>0</v>
      </c>
      <c r="M1707" s="41" t="str">
        <f aca="false">IF(D1707="","",IF(E1707="Référence inconnue","Référence inconnue",IF(I1707="","Type inconnu",IF(AND(IFERROR(INDEX(Articles!$I$5:$I$304,MATCH(D1707,Articles!$A$5:$A$304,0)),"Aucun")&lt;&gt;"Aucun",G1707=""),"Lot manquant",IF(COUNTIF($N$2:$N$5000,N1707)&gt;1,"Doublon ?","")))))</f>
        <v/>
      </c>
      <c r="N1707" s="6" t="str">
        <f aca="false">IF(D1707="","",B1707&amp;"/"&amp;C1707&amp;"/"&amp;D1707&amp;"/"&amp;G1707&amp;"/"&amp;H1707&amp;"/"&amp;TEXT(A1707,"0"))</f>
        <v/>
      </c>
    </row>
    <row r="1708" customFormat="false" ht="15" hidden="false" customHeight="false" outlineLevel="0" collapsed="false">
      <c r="E1708" s="39" t="str">
        <f aca="false">IF(D1708="","",IFERROR(INDEX(Articles!$B$5:$B$304,MATCH(D1708,Articles!$A$5:$A$304,0)),"Référence inconnue"))</f>
        <v/>
      </c>
      <c r="I1708" s="40" t="str">
        <f aca="false">IF(C1708="","",IFERROR(INDEX(Listes!$B$3:$B$20,MATCH(C1708,Listes!$A$3:$A$20,0)),""))</f>
        <v/>
      </c>
      <c r="J1708" s="40" t="n">
        <f aca="false">IF(OR(H1708="",I1708=""),0,H1708*I1708)</f>
        <v>0</v>
      </c>
      <c r="M1708" s="41" t="str">
        <f aca="false">IF(D1708="","",IF(E1708="Référence inconnue","Référence inconnue",IF(I1708="","Type inconnu",IF(AND(IFERROR(INDEX(Articles!$I$5:$I$304,MATCH(D1708,Articles!$A$5:$A$304,0)),"Aucun")&lt;&gt;"Aucun",G1708=""),"Lot manquant",IF(COUNTIF($N$2:$N$5000,N1708)&gt;1,"Doublon ?","")))))</f>
        <v/>
      </c>
      <c r="N1708" s="6" t="str">
        <f aca="false">IF(D1708="","",B1708&amp;"/"&amp;C1708&amp;"/"&amp;D1708&amp;"/"&amp;G1708&amp;"/"&amp;H1708&amp;"/"&amp;TEXT(A1708,"0"))</f>
        <v/>
      </c>
    </row>
    <row r="1709" customFormat="false" ht="15" hidden="false" customHeight="false" outlineLevel="0" collapsed="false">
      <c r="E1709" s="39" t="str">
        <f aca="false">IF(D1709="","",IFERROR(INDEX(Articles!$B$5:$B$304,MATCH(D1709,Articles!$A$5:$A$304,0)),"Référence inconnue"))</f>
        <v/>
      </c>
      <c r="I1709" s="40" t="str">
        <f aca="false">IF(C1709="","",IFERROR(INDEX(Listes!$B$3:$B$20,MATCH(C1709,Listes!$A$3:$A$20,0)),""))</f>
        <v/>
      </c>
      <c r="J1709" s="40" t="n">
        <f aca="false">IF(OR(H1709="",I1709=""),0,H1709*I1709)</f>
        <v>0</v>
      </c>
      <c r="M1709" s="41" t="str">
        <f aca="false">IF(D1709="","",IF(E1709="Référence inconnue","Référence inconnue",IF(I1709="","Type inconnu",IF(AND(IFERROR(INDEX(Articles!$I$5:$I$304,MATCH(D1709,Articles!$A$5:$A$304,0)),"Aucun")&lt;&gt;"Aucun",G1709=""),"Lot manquant",IF(COUNTIF($N$2:$N$5000,N1709)&gt;1,"Doublon ?","")))))</f>
        <v/>
      </c>
      <c r="N1709" s="6" t="str">
        <f aca="false">IF(D1709="","",B1709&amp;"/"&amp;C1709&amp;"/"&amp;D1709&amp;"/"&amp;G1709&amp;"/"&amp;H1709&amp;"/"&amp;TEXT(A1709,"0"))</f>
        <v/>
      </c>
    </row>
    <row r="1710" customFormat="false" ht="15" hidden="false" customHeight="false" outlineLevel="0" collapsed="false">
      <c r="E1710" s="39" t="str">
        <f aca="false">IF(D1710="","",IFERROR(INDEX(Articles!$B$5:$B$304,MATCH(D1710,Articles!$A$5:$A$304,0)),"Référence inconnue"))</f>
        <v/>
      </c>
      <c r="I1710" s="40" t="str">
        <f aca="false">IF(C1710="","",IFERROR(INDEX(Listes!$B$3:$B$20,MATCH(C1710,Listes!$A$3:$A$20,0)),""))</f>
        <v/>
      </c>
      <c r="J1710" s="40" t="n">
        <f aca="false">IF(OR(H1710="",I1710=""),0,H1710*I1710)</f>
        <v>0</v>
      </c>
      <c r="M1710" s="41" t="str">
        <f aca="false">IF(D1710="","",IF(E1710="Référence inconnue","Référence inconnue",IF(I1710="","Type inconnu",IF(AND(IFERROR(INDEX(Articles!$I$5:$I$304,MATCH(D1710,Articles!$A$5:$A$304,0)),"Aucun")&lt;&gt;"Aucun",G1710=""),"Lot manquant",IF(COUNTIF($N$2:$N$5000,N1710)&gt;1,"Doublon ?","")))))</f>
        <v/>
      </c>
      <c r="N1710" s="6" t="str">
        <f aca="false">IF(D1710="","",B1710&amp;"/"&amp;C1710&amp;"/"&amp;D1710&amp;"/"&amp;G1710&amp;"/"&amp;H1710&amp;"/"&amp;TEXT(A1710,"0"))</f>
        <v/>
      </c>
    </row>
    <row r="1711" customFormat="false" ht="15" hidden="false" customHeight="false" outlineLevel="0" collapsed="false">
      <c r="E1711" s="39" t="str">
        <f aca="false">IF(D1711="","",IFERROR(INDEX(Articles!$B$5:$B$304,MATCH(D1711,Articles!$A$5:$A$304,0)),"Référence inconnue"))</f>
        <v/>
      </c>
      <c r="I1711" s="40" t="str">
        <f aca="false">IF(C1711="","",IFERROR(INDEX(Listes!$B$3:$B$20,MATCH(C1711,Listes!$A$3:$A$20,0)),""))</f>
        <v/>
      </c>
      <c r="J1711" s="40" t="n">
        <f aca="false">IF(OR(H1711="",I1711=""),0,H1711*I1711)</f>
        <v>0</v>
      </c>
      <c r="M1711" s="41" t="str">
        <f aca="false">IF(D1711="","",IF(E1711="Référence inconnue","Référence inconnue",IF(I1711="","Type inconnu",IF(AND(IFERROR(INDEX(Articles!$I$5:$I$304,MATCH(D1711,Articles!$A$5:$A$304,0)),"Aucun")&lt;&gt;"Aucun",G1711=""),"Lot manquant",IF(COUNTIF($N$2:$N$5000,N1711)&gt;1,"Doublon ?","")))))</f>
        <v/>
      </c>
      <c r="N1711" s="6" t="str">
        <f aca="false">IF(D1711="","",B1711&amp;"/"&amp;C1711&amp;"/"&amp;D1711&amp;"/"&amp;G1711&amp;"/"&amp;H1711&amp;"/"&amp;TEXT(A1711,"0"))</f>
        <v/>
      </c>
    </row>
    <row r="1712" customFormat="false" ht="15" hidden="false" customHeight="false" outlineLevel="0" collapsed="false">
      <c r="E1712" s="39" t="str">
        <f aca="false">IF(D1712="","",IFERROR(INDEX(Articles!$B$5:$B$304,MATCH(D1712,Articles!$A$5:$A$304,0)),"Référence inconnue"))</f>
        <v/>
      </c>
      <c r="I1712" s="40" t="str">
        <f aca="false">IF(C1712="","",IFERROR(INDEX(Listes!$B$3:$B$20,MATCH(C1712,Listes!$A$3:$A$20,0)),""))</f>
        <v/>
      </c>
      <c r="J1712" s="40" t="n">
        <f aca="false">IF(OR(H1712="",I1712=""),0,H1712*I1712)</f>
        <v>0</v>
      </c>
      <c r="M1712" s="41" t="str">
        <f aca="false">IF(D1712="","",IF(E1712="Référence inconnue","Référence inconnue",IF(I1712="","Type inconnu",IF(AND(IFERROR(INDEX(Articles!$I$5:$I$304,MATCH(D1712,Articles!$A$5:$A$304,0)),"Aucun")&lt;&gt;"Aucun",G1712=""),"Lot manquant",IF(COUNTIF($N$2:$N$5000,N1712)&gt;1,"Doublon ?","")))))</f>
        <v/>
      </c>
      <c r="N1712" s="6" t="str">
        <f aca="false">IF(D1712="","",B1712&amp;"/"&amp;C1712&amp;"/"&amp;D1712&amp;"/"&amp;G1712&amp;"/"&amp;H1712&amp;"/"&amp;TEXT(A1712,"0"))</f>
        <v/>
      </c>
    </row>
    <row r="1713" customFormat="false" ht="15" hidden="false" customHeight="false" outlineLevel="0" collapsed="false">
      <c r="E1713" s="39" t="str">
        <f aca="false">IF(D1713="","",IFERROR(INDEX(Articles!$B$5:$B$304,MATCH(D1713,Articles!$A$5:$A$304,0)),"Référence inconnue"))</f>
        <v/>
      </c>
      <c r="I1713" s="40" t="str">
        <f aca="false">IF(C1713="","",IFERROR(INDEX(Listes!$B$3:$B$20,MATCH(C1713,Listes!$A$3:$A$20,0)),""))</f>
        <v/>
      </c>
      <c r="J1713" s="40" t="n">
        <f aca="false">IF(OR(H1713="",I1713=""),0,H1713*I1713)</f>
        <v>0</v>
      </c>
      <c r="M1713" s="41" t="str">
        <f aca="false">IF(D1713="","",IF(E1713="Référence inconnue","Référence inconnue",IF(I1713="","Type inconnu",IF(AND(IFERROR(INDEX(Articles!$I$5:$I$304,MATCH(D1713,Articles!$A$5:$A$304,0)),"Aucun")&lt;&gt;"Aucun",G1713=""),"Lot manquant",IF(COUNTIF($N$2:$N$5000,N1713)&gt;1,"Doublon ?","")))))</f>
        <v/>
      </c>
      <c r="N1713" s="6" t="str">
        <f aca="false">IF(D1713="","",B1713&amp;"/"&amp;C1713&amp;"/"&amp;D1713&amp;"/"&amp;G1713&amp;"/"&amp;H1713&amp;"/"&amp;TEXT(A1713,"0"))</f>
        <v/>
      </c>
    </row>
    <row r="1714" customFormat="false" ht="15" hidden="false" customHeight="false" outlineLevel="0" collapsed="false">
      <c r="E1714" s="39" t="str">
        <f aca="false">IF(D1714="","",IFERROR(INDEX(Articles!$B$5:$B$304,MATCH(D1714,Articles!$A$5:$A$304,0)),"Référence inconnue"))</f>
        <v/>
      </c>
      <c r="I1714" s="40" t="str">
        <f aca="false">IF(C1714="","",IFERROR(INDEX(Listes!$B$3:$B$20,MATCH(C1714,Listes!$A$3:$A$20,0)),""))</f>
        <v/>
      </c>
      <c r="J1714" s="40" t="n">
        <f aca="false">IF(OR(H1714="",I1714=""),0,H1714*I1714)</f>
        <v>0</v>
      </c>
      <c r="M1714" s="41" t="str">
        <f aca="false">IF(D1714="","",IF(E1714="Référence inconnue","Référence inconnue",IF(I1714="","Type inconnu",IF(AND(IFERROR(INDEX(Articles!$I$5:$I$304,MATCH(D1714,Articles!$A$5:$A$304,0)),"Aucun")&lt;&gt;"Aucun",G1714=""),"Lot manquant",IF(COUNTIF($N$2:$N$5000,N1714)&gt;1,"Doublon ?","")))))</f>
        <v/>
      </c>
      <c r="N1714" s="6" t="str">
        <f aca="false">IF(D1714="","",B1714&amp;"/"&amp;C1714&amp;"/"&amp;D1714&amp;"/"&amp;G1714&amp;"/"&amp;H1714&amp;"/"&amp;TEXT(A1714,"0"))</f>
        <v/>
      </c>
    </row>
    <row r="1715" customFormat="false" ht="15" hidden="false" customHeight="false" outlineLevel="0" collapsed="false">
      <c r="E1715" s="39" t="str">
        <f aca="false">IF(D1715="","",IFERROR(INDEX(Articles!$B$5:$B$304,MATCH(D1715,Articles!$A$5:$A$304,0)),"Référence inconnue"))</f>
        <v/>
      </c>
      <c r="I1715" s="40" t="str">
        <f aca="false">IF(C1715="","",IFERROR(INDEX(Listes!$B$3:$B$20,MATCH(C1715,Listes!$A$3:$A$20,0)),""))</f>
        <v/>
      </c>
      <c r="J1715" s="40" t="n">
        <f aca="false">IF(OR(H1715="",I1715=""),0,H1715*I1715)</f>
        <v>0</v>
      </c>
      <c r="M1715" s="41" t="str">
        <f aca="false">IF(D1715="","",IF(E1715="Référence inconnue","Référence inconnue",IF(I1715="","Type inconnu",IF(AND(IFERROR(INDEX(Articles!$I$5:$I$304,MATCH(D1715,Articles!$A$5:$A$304,0)),"Aucun")&lt;&gt;"Aucun",G1715=""),"Lot manquant",IF(COUNTIF($N$2:$N$5000,N1715)&gt;1,"Doublon ?","")))))</f>
        <v/>
      </c>
      <c r="N1715" s="6" t="str">
        <f aca="false">IF(D1715="","",B1715&amp;"/"&amp;C1715&amp;"/"&amp;D1715&amp;"/"&amp;G1715&amp;"/"&amp;H1715&amp;"/"&amp;TEXT(A1715,"0"))</f>
        <v/>
      </c>
    </row>
    <row r="1716" customFormat="false" ht="15" hidden="false" customHeight="false" outlineLevel="0" collapsed="false">
      <c r="E1716" s="39" t="str">
        <f aca="false">IF(D1716="","",IFERROR(INDEX(Articles!$B$5:$B$304,MATCH(D1716,Articles!$A$5:$A$304,0)),"Référence inconnue"))</f>
        <v/>
      </c>
      <c r="I1716" s="40" t="str">
        <f aca="false">IF(C1716="","",IFERROR(INDEX(Listes!$B$3:$B$20,MATCH(C1716,Listes!$A$3:$A$20,0)),""))</f>
        <v/>
      </c>
      <c r="J1716" s="40" t="n">
        <f aca="false">IF(OR(H1716="",I1716=""),0,H1716*I1716)</f>
        <v>0</v>
      </c>
      <c r="M1716" s="41" t="str">
        <f aca="false">IF(D1716="","",IF(E1716="Référence inconnue","Référence inconnue",IF(I1716="","Type inconnu",IF(AND(IFERROR(INDEX(Articles!$I$5:$I$304,MATCH(D1716,Articles!$A$5:$A$304,0)),"Aucun")&lt;&gt;"Aucun",G1716=""),"Lot manquant",IF(COUNTIF($N$2:$N$5000,N1716)&gt;1,"Doublon ?","")))))</f>
        <v/>
      </c>
      <c r="N1716" s="6" t="str">
        <f aca="false">IF(D1716="","",B1716&amp;"/"&amp;C1716&amp;"/"&amp;D1716&amp;"/"&amp;G1716&amp;"/"&amp;H1716&amp;"/"&amp;TEXT(A1716,"0"))</f>
        <v/>
      </c>
    </row>
    <row r="1717" customFormat="false" ht="15" hidden="false" customHeight="false" outlineLevel="0" collapsed="false">
      <c r="E1717" s="39" t="str">
        <f aca="false">IF(D1717="","",IFERROR(INDEX(Articles!$B$5:$B$304,MATCH(D1717,Articles!$A$5:$A$304,0)),"Référence inconnue"))</f>
        <v/>
      </c>
      <c r="I1717" s="40" t="str">
        <f aca="false">IF(C1717="","",IFERROR(INDEX(Listes!$B$3:$B$20,MATCH(C1717,Listes!$A$3:$A$20,0)),""))</f>
        <v/>
      </c>
      <c r="J1717" s="40" t="n">
        <f aca="false">IF(OR(H1717="",I1717=""),0,H1717*I1717)</f>
        <v>0</v>
      </c>
      <c r="M1717" s="41" t="str">
        <f aca="false">IF(D1717="","",IF(E1717="Référence inconnue","Référence inconnue",IF(I1717="","Type inconnu",IF(AND(IFERROR(INDEX(Articles!$I$5:$I$304,MATCH(D1717,Articles!$A$5:$A$304,0)),"Aucun")&lt;&gt;"Aucun",G1717=""),"Lot manquant",IF(COUNTIF($N$2:$N$5000,N1717)&gt;1,"Doublon ?","")))))</f>
        <v/>
      </c>
      <c r="N1717" s="6" t="str">
        <f aca="false">IF(D1717="","",B1717&amp;"/"&amp;C1717&amp;"/"&amp;D1717&amp;"/"&amp;G1717&amp;"/"&amp;H1717&amp;"/"&amp;TEXT(A1717,"0"))</f>
        <v/>
      </c>
    </row>
    <row r="1718" customFormat="false" ht="15" hidden="false" customHeight="false" outlineLevel="0" collapsed="false">
      <c r="E1718" s="39" t="str">
        <f aca="false">IF(D1718="","",IFERROR(INDEX(Articles!$B$5:$B$304,MATCH(D1718,Articles!$A$5:$A$304,0)),"Référence inconnue"))</f>
        <v/>
      </c>
      <c r="I1718" s="40" t="str">
        <f aca="false">IF(C1718="","",IFERROR(INDEX(Listes!$B$3:$B$20,MATCH(C1718,Listes!$A$3:$A$20,0)),""))</f>
        <v/>
      </c>
      <c r="J1718" s="40" t="n">
        <f aca="false">IF(OR(H1718="",I1718=""),0,H1718*I1718)</f>
        <v>0</v>
      </c>
      <c r="M1718" s="41" t="str">
        <f aca="false">IF(D1718="","",IF(E1718="Référence inconnue","Référence inconnue",IF(I1718="","Type inconnu",IF(AND(IFERROR(INDEX(Articles!$I$5:$I$304,MATCH(D1718,Articles!$A$5:$A$304,0)),"Aucun")&lt;&gt;"Aucun",G1718=""),"Lot manquant",IF(COUNTIF($N$2:$N$5000,N1718)&gt;1,"Doublon ?","")))))</f>
        <v/>
      </c>
      <c r="N1718" s="6" t="str">
        <f aca="false">IF(D1718="","",B1718&amp;"/"&amp;C1718&amp;"/"&amp;D1718&amp;"/"&amp;G1718&amp;"/"&amp;H1718&amp;"/"&amp;TEXT(A1718,"0"))</f>
        <v/>
      </c>
    </row>
    <row r="1719" customFormat="false" ht="15" hidden="false" customHeight="false" outlineLevel="0" collapsed="false">
      <c r="E1719" s="39" t="str">
        <f aca="false">IF(D1719="","",IFERROR(INDEX(Articles!$B$5:$B$304,MATCH(D1719,Articles!$A$5:$A$304,0)),"Référence inconnue"))</f>
        <v/>
      </c>
      <c r="I1719" s="40" t="str">
        <f aca="false">IF(C1719="","",IFERROR(INDEX(Listes!$B$3:$B$20,MATCH(C1719,Listes!$A$3:$A$20,0)),""))</f>
        <v/>
      </c>
      <c r="J1719" s="40" t="n">
        <f aca="false">IF(OR(H1719="",I1719=""),0,H1719*I1719)</f>
        <v>0</v>
      </c>
      <c r="M1719" s="41" t="str">
        <f aca="false">IF(D1719="","",IF(E1719="Référence inconnue","Référence inconnue",IF(I1719="","Type inconnu",IF(AND(IFERROR(INDEX(Articles!$I$5:$I$304,MATCH(D1719,Articles!$A$5:$A$304,0)),"Aucun")&lt;&gt;"Aucun",G1719=""),"Lot manquant",IF(COUNTIF($N$2:$N$5000,N1719)&gt;1,"Doublon ?","")))))</f>
        <v/>
      </c>
      <c r="N1719" s="6" t="str">
        <f aca="false">IF(D1719="","",B1719&amp;"/"&amp;C1719&amp;"/"&amp;D1719&amp;"/"&amp;G1719&amp;"/"&amp;H1719&amp;"/"&amp;TEXT(A1719,"0"))</f>
        <v/>
      </c>
    </row>
    <row r="1720" customFormat="false" ht="15" hidden="false" customHeight="false" outlineLevel="0" collapsed="false">
      <c r="E1720" s="39" t="str">
        <f aca="false">IF(D1720="","",IFERROR(INDEX(Articles!$B$5:$B$304,MATCH(D1720,Articles!$A$5:$A$304,0)),"Référence inconnue"))</f>
        <v/>
      </c>
      <c r="I1720" s="40" t="str">
        <f aca="false">IF(C1720="","",IFERROR(INDEX(Listes!$B$3:$B$20,MATCH(C1720,Listes!$A$3:$A$20,0)),""))</f>
        <v/>
      </c>
      <c r="J1720" s="40" t="n">
        <f aca="false">IF(OR(H1720="",I1720=""),0,H1720*I1720)</f>
        <v>0</v>
      </c>
      <c r="M1720" s="41" t="str">
        <f aca="false">IF(D1720="","",IF(E1720="Référence inconnue","Référence inconnue",IF(I1720="","Type inconnu",IF(AND(IFERROR(INDEX(Articles!$I$5:$I$304,MATCH(D1720,Articles!$A$5:$A$304,0)),"Aucun")&lt;&gt;"Aucun",G1720=""),"Lot manquant",IF(COUNTIF($N$2:$N$5000,N1720)&gt;1,"Doublon ?","")))))</f>
        <v/>
      </c>
      <c r="N1720" s="6" t="str">
        <f aca="false">IF(D1720="","",B1720&amp;"/"&amp;C1720&amp;"/"&amp;D1720&amp;"/"&amp;G1720&amp;"/"&amp;H1720&amp;"/"&amp;TEXT(A1720,"0"))</f>
        <v/>
      </c>
    </row>
    <row r="1721" customFormat="false" ht="15" hidden="false" customHeight="false" outlineLevel="0" collapsed="false">
      <c r="E1721" s="39" t="str">
        <f aca="false">IF(D1721="","",IFERROR(INDEX(Articles!$B$5:$B$304,MATCH(D1721,Articles!$A$5:$A$304,0)),"Référence inconnue"))</f>
        <v/>
      </c>
      <c r="I1721" s="40" t="str">
        <f aca="false">IF(C1721="","",IFERROR(INDEX(Listes!$B$3:$B$20,MATCH(C1721,Listes!$A$3:$A$20,0)),""))</f>
        <v/>
      </c>
      <c r="J1721" s="40" t="n">
        <f aca="false">IF(OR(H1721="",I1721=""),0,H1721*I1721)</f>
        <v>0</v>
      </c>
      <c r="M1721" s="41" t="str">
        <f aca="false">IF(D1721="","",IF(E1721="Référence inconnue","Référence inconnue",IF(I1721="","Type inconnu",IF(AND(IFERROR(INDEX(Articles!$I$5:$I$304,MATCH(D1721,Articles!$A$5:$A$304,0)),"Aucun")&lt;&gt;"Aucun",G1721=""),"Lot manquant",IF(COUNTIF($N$2:$N$5000,N1721)&gt;1,"Doublon ?","")))))</f>
        <v/>
      </c>
      <c r="N1721" s="6" t="str">
        <f aca="false">IF(D1721="","",B1721&amp;"/"&amp;C1721&amp;"/"&amp;D1721&amp;"/"&amp;G1721&amp;"/"&amp;H1721&amp;"/"&amp;TEXT(A1721,"0"))</f>
        <v/>
      </c>
    </row>
    <row r="1722" customFormat="false" ht="15" hidden="false" customHeight="false" outlineLevel="0" collapsed="false">
      <c r="E1722" s="39" t="str">
        <f aca="false">IF(D1722="","",IFERROR(INDEX(Articles!$B$5:$B$304,MATCH(D1722,Articles!$A$5:$A$304,0)),"Référence inconnue"))</f>
        <v/>
      </c>
      <c r="I1722" s="40" t="str">
        <f aca="false">IF(C1722="","",IFERROR(INDEX(Listes!$B$3:$B$20,MATCH(C1722,Listes!$A$3:$A$20,0)),""))</f>
        <v/>
      </c>
      <c r="J1722" s="40" t="n">
        <f aca="false">IF(OR(H1722="",I1722=""),0,H1722*I1722)</f>
        <v>0</v>
      </c>
      <c r="M1722" s="41" t="str">
        <f aca="false">IF(D1722="","",IF(E1722="Référence inconnue","Référence inconnue",IF(I1722="","Type inconnu",IF(AND(IFERROR(INDEX(Articles!$I$5:$I$304,MATCH(D1722,Articles!$A$5:$A$304,0)),"Aucun")&lt;&gt;"Aucun",G1722=""),"Lot manquant",IF(COUNTIF($N$2:$N$5000,N1722)&gt;1,"Doublon ?","")))))</f>
        <v/>
      </c>
      <c r="N1722" s="6" t="str">
        <f aca="false">IF(D1722="","",B1722&amp;"/"&amp;C1722&amp;"/"&amp;D1722&amp;"/"&amp;G1722&amp;"/"&amp;H1722&amp;"/"&amp;TEXT(A1722,"0"))</f>
        <v/>
      </c>
    </row>
    <row r="1723" customFormat="false" ht="15" hidden="false" customHeight="false" outlineLevel="0" collapsed="false">
      <c r="E1723" s="39" t="str">
        <f aca="false">IF(D1723="","",IFERROR(INDEX(Articles!$B$5:$B$304,MATCH(D1723,Articles!$A$5:$A$304,0)),"Référence inconnue"))</f>
        <v/>
      </c>
      <c r="I1723" s="40" t="str">
        <f aca="false">IF(C1723="","",IFERROR(INDEX(Listes!$B$3:$B$20,MATCH(C1723,Listes!$A$3:$A$20,0)),""))</f>
        <v/>
      </c>
      <c r="J1723" s="40" t="n">
        <f aca="false">IF(OR(H1723="",I1723=""),0,H1723*I1723)</f>
        <v>0</v>
      </c>
      <c r="M1723" s="41" t="str">
        <f aca="false">IF(D1723="","",IF(E1723="Référence inconnue","Référence inconnue",IF(I1723="","Type inconnu",IF(AND(IFERROR(INDEX(Articles!$I$5:$I$304,MATCH(D1723,Articles!$A$5:$A$304,0)),"Aucun")&lt;&gt;"Aucun",G1723=""),"Lot manquant",IF(COUNTIF($N$2:$N$5000,N1723)&gt;1,"Doublon ?","")))))</f>
        <v/>
      </c>
      <c r="N1723" s="6" t="str">
        <f aca="false">IF(D1723="","",B1723&amp;"/"&amp;C1723&amp;"/"&amp;D1723&amp;"/"&amp;G1723&amp;"/"&amp;H1723&amp;"/"&amp;TEXT(A1723,"0"))</f>
        <v/>
      </c>
    </row>
    <row r="1724" customFormat="false" ht="15" hidden="false" customHeight="false" outlineLevel="0" collapsed="false">
      <c r="E1724" s="39" t="str">
        <f aca="false">IF(D1724="","",IFERROR(INDEX(Articles!$B$5:$B$304,MATCH(D1724,Articles!$A$5:$A$304,0)),"Référence inconnue"))</f>
        <v/>
      </c>
      <c r="I1724" s="40" t="str">
        <f aca="false">IF(C1724="","",IFERROR(INDEX(Listes!$B$3:$B$20,MATCH(C1724,Listes!$A$3:$A$20,0)),""))</f>
        <v/>
      </c>
      <c r="J1724" s="40" t="n">
        <f aca="false">IF(OR(H1724="",I1724=""),0,H1724*I1724)</f>
        <v>0</v>
      </c>
      <c r="M1724" s="41" t="str">
        <f aca="false">IF(D1724="","",IF(E1724="Référence inconnue","Référence inconnue",IF(I1724="","Type inconnu",IF(AND(IFERROR(INDEX(Articles!$I$5:$I$304,MATCH(D1724,Articles!$A$5:$A$304,0)),"Aucun")&lt;&gt;"Aucun",G1724=""),"Lot manquant",IF(COUNTIF($N$2:$N$5000,N1724)&gt;1,"Doublon ?","")))))</f>
        <v/>
      </c>
      <c r="N1724" s="6" t="str">
        <f aca="false">IF(D1724="","",B1724&amp;"/"&amp;C1724&amp;"/"&amp;D1724&amp;"/"&amp;G1724&amp;"/"&amp;H1724&amp;"/"&amp;TEXT(A1724,"0"))</f>
        <v/>
      </c>
    </row>
    <row r="1725" customFormat="false" ht="15" hidden="false" customHeight="false" outlineLevel="0" collapsed="false">
      <c r="E1725" s="39" t="str">
        <f aca="false">IF(D1725="","",IFERROR(INDEX(Articles!$B$5:$B$304,MATCH(D1725,Articles!$A$5:$A$304,0)),"Référence inconnue"))</f>
        <v/>
      </c>
      <c r="I1725" s="40" t="str">
        <f aca="false">IF(C1725="","",IFERROR(INDEX(Listes!$B$3:$B$20,MATCH(C1725,Listes!$A$3:$A$20,0)),""))</f>
        <v/>
      </c>
      <c r="J1725" s="40" t="n">
        <f aca="false">IF(OR(H1725="",I1725=""),0,H1725*I1725)</f>
        <v>0</v>
      </c>
      <c r="M1725" s="41" t="str">
        <f aca="false">IF(D1725="","",IF(E1725="Référence inconnue","Référence inconnue",IF(I1725="","Type inconnu",IF(AND(IFERROR(INDEX(Articles!$I$5:$I$304,MATCH(D1725,Articles!$A$5:$A$304,0)),"Aucun")&lt;&gt;"Aucun",G1725=""),"Lot manquant",IF(COUNTIF($N$2:$N$5000,N1725)&gt;1,"Doublon ?","")))))</f>
        <v/>
      </c>
      <c r="N1725" s="6" t="str">
        <f aca="false">IF(D1725="","",B1725&amp;"/"&amp;C1725&amp;"/"&amp;D1725&amp;"/"&amp;G1725&amp;"/"&amp;H1725&amp;"/"&amp;TEXT(A1725,"0"))</f>
        <v/>
      </c>
    </row>
    <row r="1726" customFormat="false" ht="15" hidden="false" customHeight="false" outlineLevel="0" collapsed="false">
      <c r="E1726" s="39" t="str">
        <f aca="false">IF(D1726="","",IFERROR(INDEX(Articles!$B$5:$B$304,MATCH(D1726,Articles!$A$5:$A$304,0)),"Référence inconnue"))</f>
        <v/>
      </c>
      <c r="I1726" s="40" t="str">
        <f aca="false">IF(C1726="","",IFERROR(INDEX(Listes!$B$3:$B$20,MATCH(C1726,Listes!$A$3:$A$20,0)),""))</f>
        <v/>
      </c>
      <c r="J1726" s="40" t="n">
        <f aca="false">IF(OR(H1726="",I1726=""),0,H1726*I1726)</f>
        <v>0</v>
      </c>
      <c r="M1726" s="41" t="str">
        <f aca="false">IF(D1726="","",IF(E1726="Référence inconnue","Référence inconnue",IF(I1726="","Type inconnu",IF(AND(IFERROR(INDEX(Articles!$I$5:$I$304,MATCH(D1726,Articles!$A$5:$A$304,0)),"Aucun")&lt;&gt;"Aucun",G1726=""),"Lot manquant",IF(COUNTIF($N$2:$N$5000,N1726)&gt;1,"Doublon ?","")))))</f>
        <v/>
      </c>
      <c r="N1726" s="6" t="str">
        <f aca="false">IF(D1726="","",B1726&amp;"/"&amp;C1726&amp;"/"&amp;D1726&amp;"/"&amp;G1726&amp;"/"&amp;H1726&amp;"/"&amp;TEXT(A1726,"0"))</f>
        <v/>
      </c>
    </row>
    <row r="1727" customFormat="false" ht="15" hidden="false" customHeight="false" outlineLevel="0" collapsed="false">
      <c r="E1727" s="39" t="str">
        <f aca="false">IF(D1727="","",IFERROR(INDEX(Articles!$B$5:$B$304,MATCH(D1727,Articles!$A$5:$A$304,0)),"Référence inconnue"))</f>
        <v/>
      </c>
      <c r="I1727" s="40" t="str">
        <f aca="false">IF(C1727="","",IFERROR(INDEX(Listes!$B$3:$B$20,MATCH(C1727,Listes!$A$3:$A$20,0)),""))</f>
        <v/>
      </c>
      <c r="J1727" s="40" t="n">
        <f aca="false">IF(OR(H1727="",I1727=""),0,H1727*I1727)</f>
        <v>0</v>
      </c>
      <c r="M1727" s="41" t="str">
        <f aca="false">IF(D1727="","",IF(E1727="Référence inconnue","Référence inconnue",IF(I1727="","Type inconnu",IF(AND(IFERROR(INDEX(Articles!$I$5:$I$304,MATCH(D1727,Articles!$A$5:$A$304,0)),"Aucun")&lt;&gt;"Aucun",G1727=""),"Lot manquant",IF(COUNTIF($N$2:$N$5000,N1727)&gt;1,"Doublon ?","")))))</f>
        <v/>
      </c>
      <c r="N1727" s="6" t="str">
        <f aca="false">IF(D1727="","",B1727&amp;"/"&amp;C1727&amp;"/"&amp;D1727&amp;"/"&amp;G1727&amp;"/"&amp;H1727&amp;"/"&amp;TEXT(A1727,"0"))</f>
        <v/>
      </c>
    </row>
    <row r="1728" customFormat="false" ht="15" hidden="false" customHeight="false" outlineLevel="0" collapsed="false">
      <c r="E1728" s="39" t="str">
        <f aca="false">IF(D1728="","",IFERROR(INDEX(Articles!$B$5:$B$304,MATCH(D1728,Articles!$A$5:$A$304,0)),"Référence inconnue"))</f>
        <v/>
      </c>
      <c r="I1728" s="40" t="str">
        <f aca="false">IF(C1728="","",IFERROR(INDEX(Listes!$B$3:$B$20,MATCH(C1728,Listes!$A$3:$A$20,0)),""))</f>
        <v/>
      </c>
      <c r="J1728" s="40" t="n">
        <f aca="false">IF(OR(H1728="",I1728=""),0,H1728*I1728)</f>
        <v>0</v>
      </c>
      <c r="M1728" s="41" t="str">
        <f aca="false">IF(D1728="","",IF(E1728="Référence inconnue","Référence inconnue",IF(I1728="","Type inconnu",IF(AND(IFERROR(INDEX(Articles!$I$5:$I$304,MATCH(D1728,Articles!$A$5:$A$304,0)),"Aucun")&lt;&gt;"Aucun",G1728=""),"Lot manquant",IF(COUNTIF($N$2:$N$5000,N1728)&gt;1,"Doublon ?","")))))</f>
        <v/>
      </c>
      <c r="N1728" s="6" t="str">
        <f aca="false">IF(D1728="","",B1728&amp;"/"&amp;C1728&amp;"/"&amp;D1728&amp;"/"&amp;G1728&amp;"/"&amp;H1728&amp;"/"&amp;TEXT(A1728,"0"))</f>
        <v/>
      </c>
    </row>
    <row r="1729" customFormat="false" ht="15" hidden="false" customHeight="false" outlineLevel="0" collapsed="false">
      <c r="E1729" s="39" t="str">
        <f aca="false">IF(D1729="","",IFERROR(INDEX(Articles!$B$5:$B$304,MATCH(D1729,Articles!$A$5:$A$304,0)),"Référence inconnue"))</f>
        <v/>
      </c>
      <c r="I1729" s="40" t="str">
        <f aca="false">IF(C1729="","",IFERROR(INDEX(Listes!$B$3:$B$20,MATCH(C1729,Listes!$A$3:$A$20,0)),""))</f>
        <v/>
      </c>
      <c r="J1729" s="40" t="n">
        <f aca="false">IF(OR(H1729="",I1729=""),0,H1729*I1729)</f>
        <v>0</v>
      </c>
      <c r="M1729" s="41" t="str">
        <f aca="false">IF(D1729="","",IF(E1729="Référence inconnue","Référence inconnue",IF(I1729="","Type inconnu",IF(AND(IFERROR(INDEX(Articles!$I$5:$I$304,MATCH(D1729,Articles!$A$5:$A$304,0)),"Aucun")&lt;&gt;"Aucun",G1729=""),"Lot manquant",IF(COUNTIF($N$2:$N$5000,N1729)&gt;1,"Doublon ?","")))))</f>
        <v/>
      </c>
      <c r="N1729" s="6" t="str">
        <f aca="false">IF(D1729="","",B1729&amp;"/"&amp;C1729&amp;"/"&amp;D1729&amp;"/"&amp;G1729&amp;"/"&amp;H1729&amp;"/"&amp;TEXT(A1729,"0"))</f>
        <v/>
      </c>
    </row>
    <row r="1730" customFormat="false" ht="15" hidden="false" customHeight="false" outlineLevel="0" collapsed="false">
      <c r="E1730" s="39" t="str">
        <f aca="false">IF(D1730="","",IFERROR(INDEX(Articles!$B$5:$B$304,MATCH(D1730,Articles!$A$5:$A$304,0)),"Référence inconnue"))</f>
        <v/>
      </c>
      <c r="I1730" s="40" t="str">
        <f aca="false">IF(C1730="","",IFERROR(INDEX(Listes!$B$3:$B$20,MATCH(C1730,Listes!$A$3:$A$20,0)),""))</f>
        <v/>
      </c>
      <c r="J1730" s="40" t="n">
        <f aca="false">IF(OR(H1730="",I1730=""),0,H1730*I1730)</f>
        <v>0</v>
      </c>
      <c r="M1730" s="41" t="str">
        <f aca="false">IF(D1730="","",IF(E1730="Référence inconnue","Référence inconnue",IF(I1730="","Type inconnu",IF(AND(IFERROR(INDEX(Articles!$I$5:$I$304,MATCH(D1730,Articles!$A$5:$A$304,0)),"Aucun")&lt;&gt;"Aucun",G1730=""),"Lot manquant",IF(COUNTIF($N$2:$N$5000,N1730)&gt;1,"Doublon ?","")))))</f>
        <v/>
      </c>
      <c r="N1730" s="6" t="str">
        <f aca="false">IF(D1730="","",B1730&amp;"/"&amp;C1730&amp;"/"&amp;D1730&amp;"/"&amp;G1730&amp;"/"&amp;H1730&amp;"/"&amp;TEXT(A1730,"0"))</f>
        <v/>
      </c>
    </row>
    <row r="1731" customFormat="false" ht="15" hidden="false" customHeight="false" outlineLevel="0" collapsed="false">
      <c r="E1731" s="39" t="str">
        <f aca="false">IF(D1731="","",IFERROR(INDEX(Articles!$B$5:$B$304,MATCH(D1731,Articles!$A$5:$A$304,0)),"Référence inconnue"))</f>
        <v/>
      </c>
      <c r="I1731" s="40" t="str">
        <f aca="false">IF(C1731="","",IFERROR(INDEX(Listes!$B$3:$B$20,MATCH(C1731,Listes!$A$3:$A$20,0)),""))</f>
        <v/>
      </c>
      <c r="J1731" s="40" t="n">
        <f aca="false">IF(OR(H1731="",I1731=""),0,H1731*I1731)</f>
        <v>0</v>
      </c>
      <c r="M1731" s="41" t="str">
        <f aca="false">IF(D1731="","",IF(E1731="Référence inconnue","Référence inconnue",IF(I1731="","Type inconnu",IF(AND(IFERROR(INDEX(Articles!$I$5:$I$304,MATCH(D1731,Articles!$A$5:$A$304,0)),"Aucun")&lt;&gt;"Aucun",G1731=""),"Lot manquant",IF(COUNTIF($N$2:$N$5000,N1731)&gt;1,"Doublon ?","")))))</f>
        <v/>
      </c>
      <c r="N1731" s="6" t="str">
        <f aca="false">IF(D1731="","",B1731&amp;"/"&amp;C1731&amp;"/"&amp;D1731&amp;"/"&amp;G1731&amp;"/"&amp;H1731&amp;"/"&amp;TEXT(A1731,"0"))</f>
        <v/>
      </c>
    </row>
    <row r="1732" customFormat="false" ht="15" hidden="false" customHeight="false" outlineLevel="0" collapsed="false">
      <c r="E1732" s="39" t="str">
        <f aca="false">IF(D1732="","",IFERROR(INDEX(Articles!$B$5:$B$304,MATCH(D1732,Articles!$A$5:$A$304,0)),"Référence inconnue"))</f>
        <v/>
      </c>
      <c r="I1732" s="40" t="str">
        <f aca="false">IF(C1732="","",IFERROR(INDEX(Listes!$B$3:$B$20,MATCH(C1732,Listes!$A$3:$A$20,0)),""))</f>
        <v/>
      </c>
      <c r="J1732" s="40" t="n">
        <f aca="false">IF(OR(H1732="",I1732=""),0,H1732*I1732)</f>
        <v>0</v>
      </c>
      <c r="M1732" s="41" t="str">
        <f aca="false">IF(D1732="","",IF(E1732="Référence inconnue","Référence inconnue",IF(I1732="","Type inconnu",IF(AND(IFERROR(INDEX(Articles!$I$5:$I$304,MATCH(D1732,Articles!$A$5:$A$304,0)),"Aucun")&lt;&gt;"Aucun",G1732=""),"Lot manquant",IF(COUNTIF($N$2:$N$5000,N1732)&gt;1,"Doublon ?","")))))</f>
        <v/>
      </c>
      <c r="N1732" s="6" t="str">
        <f aca="false">IF(D1732="","",B1732&amp;"/"&amp;C1732&amp;"/"&amp;D1732&amp;"/"&amp;G1732&amp;"/"&amp;H1732&amp;"/"&amp;TEXT(A1732,"0"))</f>
        <v/>
      </c>
    </row>
    <row r="1733" customFormat="false" ht="15" hidden="false" customHeight="false" outlineLevel="0" collapsed="false">
      <c r="E1733" s="39" t="str">
        <f aca="false">IF(D1733="","",IFERROR(INDEX(Articles!$B$5:$B$304,MATCH(D1733,Articles!$A$5:$A$304,0)),"Référence inconnue"))</f>
        <v/>
      </c>
      <c r="I1733" s="40" t="str">
        <f aca="false">IF(C1733="","",IFERROR(INDEX(Listes!$B$3:$B$20,MATCH(C1733,Listes!$A$3:$A$20,0)),""))</f>
        <v/>
      </c>
      <c r="J1733" s="40" t="n">
        <f aca="false">IF(OR(H1733="",I1733=""),0,H1733*I1733)</f>
        <v>0</v>
      </c>
      <c r="M1733" s="41" t="str">
        <f aca="false">IF(D1733="","",IF(E1733="Référence inconnue","Référence inconnue",IF(I1733="","Type inconnu",IF(AND(IFERROR(INDEX(Articles!$I$5:$I$304,MATCH(D1733,Articles!$A$5:$A$304,0)),"Aucun")&lt;&gt;"Aucun",G1733=""),"Lot manquant",IF(COUNTIF($N$2:$N$5000,N1733)&gt;1,"Doublon ?","")))))</f>
        <v/>
      </c>
      <c r="N1733" s="6" t="str">
        <f aca="false">IF(D1733="","",B1733&amp;"/"&amp;C1733&amp;"/"&amp;D1733&amp;"/"&amp;G1733&amp;"/"&amp;H1733&amp;"/"&amp;TEXT(A1733,"0"))</f>
        <v/>
      </c>
    </row>
    <row r="1734" customFormat="false" ht="15" hidden="false" customHeight="false" outlineLevel="0" collapsed="false">
      <c r="E1734" s="39" t="str">
        <f aca="false">IF(D1734="","",IFERROR(INDEX(Articles!$B$5:$B$304,MATCH(D1734,Articles!$A$5:$A$304,0)),"Référence inconnue"))</f>
        <v/>
      </c>
      <c r="I1734" s="40" t="str">
        <f aca="false">IF(C1734="","",IFERROR(INDEX(Listes!$B$3:$B$20,MATCH(C1734,Listes!$A$3:$A$20,0)),""))</f>
        <v/>
      </c>
      <c r="J1734" s="40" t="n">
        <f aca="false">IF(OR(H1734="",I1734=""),0,H1734*I1734)</f>
        <v>0</v>
      </c>
      <c r="M1734" s="41" t="str">
        <f aca="false">IF(D1734="","",IF(E1734="Référence inconnue","Référence inconnue",IF(I1734="","Type inconnu",IF(AND(IFERROR(INDEX(Articles!$I$5:$I$304,MATCH(D1734,Articles!$A$5:$A$304,0)),"Aucun")&lt;&gt;"Aucun",G1734=""),"Lot manquant",IF(COUNTIF($N$2:$N$5000,N1734)&gt;1,"Doublon ?","")))))</f>
        <v/>
      </c>
      <c r="N1734" s="6" t="str">
        <f aca="false">IF(D1734="","",B1734&amp;"/"&amp;C1734&amp;"/"&amp;D1734&amp;"/"&amp;G1734&amp;"/"&amp;H1734&amp;"/"&amp;TEXT(A1734,"0"))</f>
        <v/>
      </c>
    </row>
    <row r="1735" customFormat="false" ht="15" hidden="false" customHeight="false" outlineLevel="0" collapsed="false">
      <c r="E1735" s="39" t="str">
        <f aca="false">IF(D1735="","",IFERROR(INDEX(Articles!$B$5:$B$304,MATCH(D1735,Articles!$A$5:$A$304,0)),"Référence inconnue"))</f>
        <v/>
      </c>
      <c r="I1735" s="40" t="str">
        <f aca="false">IF(C1735="","",IFERROR(INDEX(Listes!$B$3:$B$20,MATCH(C1735,Listes!$A$3:$A$20,0)),""))</f>
        <v/>
      </c>
      <c r="J1735" s="40" t="n">
        <f aca="false">IF(OR(H1735="",I1735=""),0,H1735*I1735)</f>
        <v>0</v>
      </c>
      <c r="M1735" s="41" t="str">
        <f aca="false">IF(D1735="","",IF(E1735="Référence inconnue","Référence inconnue",IF(I1735="","Type inconnu",IF(AND(IFERROR(INDEX(Articles!$I$5:$I$304,MATCH(D1735,Articles!$A$5:$A$304,0)),"Aucun")&lt;&gt;"Aucun",G1735=""),"Lot manquant",IF(COUNTIF($N$2:$N$5000,N1735)&gt;1,"Doublon ?","")))))</f>
        <v/>
      </c>
      <c r="N1735" s="6" t="str">
        <f aca="false">IF(D1735="","",B1735&amp;"/"&amp;C1735&amp;"/"&amp;D1735&amp;"/"&amp;G1735&amp;"/"&amp;H1735&amp;"/"&amp;TEXT(A1735,"0"))</f>
        <v/>
      </c>
    </row>
    <row r="1736" customFormat="false" ht="15" hidden="false" customHeight="false" outlineLevel="0" collapsed="false">
      <c r="E1736" s="39" t="str">
        <f aca="false">IF(D1736="","",IFERROR(INDEX(Articles!$B$5:$B$304,MATCH(D1736,Articles!$A$5:$A$304,0)),"Référence inconnue"))</f>
        <v/>
      </c>
      <c r="I1736" s="40" t="str">
        <f aca="false">IF(C1736="","",IFERROR(INDEX(Listes!$B$3:$B$20,MATCH(C1736,Listes!$A$3:$A$20,0)),""))</f>
        <v/>
      </c>
      <c r="J1736" s="40" t="n">
        <f aca="false">IF(OR(H1736="",I1736=""),0,H1736*I1736)</f>
        <v>0</v>
      </c>
      <c r="M1736" s="41" t="str">
        <f aca="false">IF(D1736="","",IF(E1736="Référence inconnue","Référence inconnue",IF(I1736="","Type inconnu",IF(AND(IFERROR(INDEX(Articles!$I$5:$I$304,MATCH(D1736,Articles!$A$5:$A$304,0)),"Aucun")&lt;&gt;"Aucun",G1736=""),"Lot manquant",IF(COUNTIF($N$2:$N$5000,N1736)&gt;1,"Doublon ?","")))))</f>
        <v/>
      </c>
      <c r="N1736" s="6" t="str">
        <f aca="false">IF(D1736="","",B1736&amp;"/"&amp;C1736&amp;"/"&amp;D1736&amp;"/"&amp;G1736&amp;"/"&amp;H1736&amp;"/"&amp;TEXT(A1736,"0"))</f>
        <v/>
      </c>
    </row>
    <row r="1737" customFormat="false" ht="15" hidden="false" customHeight="false" outlineLevel="0" collapsed="false">
      <c r="E1737" s="39" t="str">
        <f aca="false">IF(D1737="","",IFERROR(INDEX(Articles!$B$5:$B$304,MATCH(D1737,Articles!$A$5:$A$304,0)),"Référence inconnue"))</f>
        <v/>
      </c>
      <c r="I1737" s="40" t="str">
        <f aca="false">IF(C1737="","",IFERROR(INDEX(Listes!$B$3:$B$20,MATCH(C1737,Listes!$A$3:$A$20,0)),""))</f>
        <v/>
      </c>
      <c r="J1737" s="40" t="n">
        <f aca="false">IF(OR(H1737="",I1737=""),0,H1737*I1737)</f>
        <v>0</v>
      </c>
      <c r="M1737" s="41" t="str">
        <f aca="false">IF(D1737="","",IF(E1737="Référence inconnue","Référence inconnue",IF(I1737="","Type inconnu",IF(AND(IFERROR(INDEX(Articles!$I$5:$I$304,MATCH(D1737,Articles!$A$5:$A$304,0)),"Aucun")&lt;&gt;"Aucun",G1737=""),"Lot manquant",IF(COUNTIF($N$2:$N$5000,N1737)&gt;1,"Doublon ?","")))))</f>
        <v/>
      </c>
      <c r="N1737" s="6" t="str">
        <f aca="false">IF(D1737="","",B1737&amp;"/"&amp;C1737&amp;"/"&amp;D1737&amp;"/"&amp;G1737&amp;"/"&amp;H1737&amp;"/"&amp;TEXT(A1737,"0"))</f>
        <v/>
      </c>
    </row>
    <row r="1738" customFormat="false" ht="15" hidden="false" customHeight="false" outlineLevel="0" collapsed="false">
      <c r="E1738" s="39" t="str">
        <f aca="false">IF(D1738="","",IFERROR(INDEX(Articles!$B$5:$B$304,MATCH(D1738,Articles!$A$5:$A$304,0)),"Référence inconnue"))</f>
        <v/>
      </c>
      <c r="I1738" s="40" t="str">
        <f aca="false">IF(C1738="","",IFERROR(INDEX(Listes!$B$3:$B$20,MATCH(C1738,Listes!$A$3:$A$20,0)),""))</f>
        <v/>
      </c>
      <c r="J1738" s="40" t="n">
        <f aca="false">IF(OR(H1738="",I1738=""),0,H1738*I1738)</f>
        <v>0</v>
      </c>
      <c r="M1738" s="41" t="str">
        <f aca="false">IF(D1738="","",IF(E1738="Référence inconnue","Référence inconnue",IF(I1738="","Type inconnu",IF(AND(IFERROR(INDEX(Articles!$I$5:$I$304,MATCH(D1738,Articles!$A$5:$A$304,0)),"Aucun")&lt;&gt;"Aucun",G1738=""),"Lot manquant",IF(COUNTIF($N$2:$N$5000,N1738)&gt;1,"Doublon ?","")))))</f>
        <v/>
      </c>
      <c r="N1738" s="6" t="str">
        <f aca="false">IF(D1738="","",B1738&amp;"/"&amp;C1738&amp;"/"&amp;D1738&amp;"/"&amp;G1738&amp;"/"&amp;H1738&amp;"/"&amp;TEXT(A1738,"0"))</f>
        <v/>
      </c>
    </row>
    <row r="1739" customFormat="false" ht="15" hidden="false" customHeight="false" outlineLevel="0" collapsed="false">
      <c r="E1739" s="39" t="str">
        <f aca="false">IF(D1739="","",IFERROR(INDEX(Articles!$B$5:$B$304,MATCH(D1739,Articles!$A$5:$A$304,0)),"Référence inconnue"))</f>
        <v/>
      </c>
      <c r="I1739" s="40" t="str">
        <f aca="false">IF(C1739="","",IFERROR(INDEX(Listes!$B$3:$B$20,MATCH(C1739,Listes!$A$3:$A$20,0)),""))</f>
        <v/>
      </c>
      <c r="J1739" s="40" t="n">
        <f aca="false">IF(OR(H1739="",I1739=""),0,H1739*I1739)</f>
        <v>0</v>
      </c>
      <c r="M1739" s="41" t="str">
        <f aca="false">IF(D1739="","",IF(E1739="Référence inconnue","Référence inconnue",IF(I1739="","Type inconnu",IF(AND(IFERROR(INDEX(Articles!$I$5:$I$304,MATCH(D1739,Articles!$A$5:$A$304,0)),"Aucun")&lt;&gt;"Aucun",G1739=""),"Lot manquant",IF(COUNTIF($N$2:$N$5000,N1739)&gt;1,"Doublon ?","")))))</f>
        <v/>
      </c>
      <c r="N1739" s="6" t="str">
        <f aca="false">IF(D1739="","",B1739&amp;"/"&amp;C1739&amp;"/"&amp;D1739&amp;"/"&amp;G1739&amp;"/"&amp;H1739&amp;"/"&amp;TEXT(A1739,"0"))</f>
        <v/>
      </c>
    </row>
    <row r="1740" customFormat="false" ht="15" hidden="false" customHeight="false" outlineLevel="0" collapsed="false">
      <c r="E1740" s="39" t="str">
        <f aca="false">IF(D1740="","",IFERROR(INDEX(Articles!$B$5:$B$304,MATCH(D1740,Articles!$A$5:$A$304,0)),"Référence inconnue"))</f>
        <v/>
      </c>
      <c r="I1740" s="40" t="str">
        <f aca="false">IF(C1740="","",IFERROR(INDEX(Listes!$B$3:$B$20,MATCH(C1740,Listes!$A$3:$A$20,0)),""))</f>
        <v/>
      </c>
      <c r="J1740" s="40" t="n">
        <f aca="false">IF(OR(H1740="",I1740=""),0,H1740*I1740)</f>
        <v>0</v>
      </c>
      <c r="M1740" s="41" t="str">
        <f aca="false">IF(D1740="","",IF(E1740="Référence inconnue","Référence inconnue",IF(I1740="","Type inconnu",IF(AND(IFERROR(INDEX(Articles!$I$5:$I$304,MATCH(D1740,Articles!$A$5:$A$304,0)),"Aucun")&lt;&gt;"Aucun",G1740=""),"Lot manquant",IF(COUNTIF($N$2:$N$5000,N1740)&gt;1,"Doublon ?","")))))</f>
        <v/>
      </c>
      <c r="N1740" s="6" t="str">
        <f aca="false">IF(D1740="","",B1740&amp;"/"&amp;C1740&amp;"/"&amp;D1740&amp;"/"&amp;G1740&amp;"/"&amp;H1740&amp;"/"&amp;TEXT(A1740,"0"))</f>
        <v/>
      </c>
    </row>
    <row r="1741" customFormat="false" ht="15" hidden="false" customHeight="false" outlineLevel="0" collapsed="false">
      <c r="E1741" s="39" t="str">
        <f aca="false">IF(D1741="","",IFERROR(INDEX(Articles!$B$5:$B$304,MATCH(D1741,Articles!$A$5:$A$304,0)),"Référence inconnue"))</f>
        <v/>
      </c>
      <c r="I1741" s="40" t="str">
        <f aca="false">IF(C1741="","",IFERROR(INDEX(Listes!$B$3:$B$20,MATCH(C1741,Listes!$A$3:$A$20,0)),""))</f>
        <v/>
      </c>
      <c r="J1741" s="40" t="n">
        <f aca="false">IF(OR(H1741="",I1741=""),0,H1741*I1741)</f>
        <v>0</v>
      </c>
      <c r="M1741" s="41" t="str">
        <f aca="false">IF(D1741="","",IF(E1741="Référence inconnue","Référence inconnue",IF(I1741="","Type inconnu",IF(AND(IFERROR(INDEX(Articles!$I$5:$I$304,MATCH(D1741,Articles!$A$5:$A$304,0)),"Aucun")&lt;&gt;"Aucun",G1741=""),"Lot manquant",IF(COUNTIF($N$2:$N$5000,N1741)&gt;1,"Doublon ?","")))))</f>
        <v/>
      </c>
      <c r="N1741" s="6" t="str">
        <f aca="false">IF(D1741="","",B1741&amp;"/"&amp;C1741&amp;"/"&amp;D1741&amp;"/"&amp;G1741&amp;"/"&amp;H1741&amp;"/"&amp;TEXT(A1741,"0"))</f>
        <v/>
      </c>
    </row>
    <row r="1742" customFormat="false" ht="15" hidden="false" customHeight="false" outlineLevel="0" collapsed="false">
      <c r="E1742" s="39" t="str">
        <f aca="false">IF(D1742="","",IFERROR(INDEX(Articles!$B$5:$B$304,MATCH(D1742,Articles!$A$5:$A$304,0)),"Référence inconnue"))</f>
        <v/>
      </c>
      <c r="I1742" s="40" t="str">
        <f aca="false">IF(C1742="","",IFERROR(INDEX(Listes!$B$3:$B$20,MATCH(C1742,Listes!$A$3:$A$20,0)),""))</f>
        <v/>
      </c>
      <c r="J1742" s="40" t="n">
        <f aca="false">IF(OR(H1742="",I1742=""),0,H1742*I1742)</f>
        <v>0</v>
      </c>
      <c r="M1742" s="41" t="str">
        <f aca="false">IF(D1742="","",IF(E1742="Référence inconnue","Référence inconnue",IF(I1742="","Type inconnu",IF(AND(IFERROR(INDEX(Articles!$I$5:$I$304,MATCH(D1742,Articles!$A$5:$A$304,0)),"Aucun")&lt;&gt;"Aucun",G1742=""),"Lot manquant",IF(COUNTIF($N$2:$N$5000,N1742)&gt;1,"Doublon ?","")))))</f>
        <v/>
      </c>
      <c r="N1742" s="6" t="str">
        <f aca="false">IF(D1742="","",B1742&amp;"/"&amp;C1742&amp;"/"&amp;D1742&amp;"/"&amp;G1742&amp;"/"&amp;H1742&amp;"/"&amp;TEXT(A1742,"0"))</f>
        <v/>
      </c>
    </row>
    <row r="1743" customFormat="false" ht="15" hidden="false" customHeight="false" outlineLevel="0" collapsed="false">
      <c r="E1743" s="39" t="str">
        <f aca="false">IF(D1743="","",IFERROR(INDEX(Articles!$B$5:$B$304,MATCH(D1743,Articles!$A$5:$A$304,0)),"Référence inconnue"))</f>
        <v/>
      </c>
      <c r="I1743" s="40" t="str">
        <f aca="false">IF(C1743="","",IFERROR(INDEX(Listes!$B$3:$B$20,MATCH(C1743,Listes!$A$3:$A$20,0)),""))</f>
        <v/>
      </c>
      <c r="J1743" s="40" t="n">
        <f aca="false">IF(OR(H1743="",I1743=""),0,H1743*I1743)</f>
        <v>0</v>
      </c>
      <c r="M1743" s="41" t="str">
        <f aca="false">IF(D1743="","",IF(E1743="Référence inconnue","Référence inconnue",IF(I1743="","Type inconnu",IF(AND(IFERROR(INDEX(Articles!$I$5:$I$304,MATCH(D1743,Articles!$A$5:$A$304,0)),"Aucun")&lt;&gt;"Aucun",G1743=""),"Lot manquant",IF(COUNTIF($N$2:$N$5000,N1743)&gt;1,"Doublon ?","")))))</f>
        <v/>
      </c>
      <c r="N1743" s="6" t="str">
        <f aca="false">IF(D1743="","",B1743&amp;"/"&amp;C1743&amp;"/"&amp;D1743&amp;"/"&amp;G1743&amp;"/"&amp;H1743&amp;"/"&amp;TEXT(A1743,"0"))</f>
        <v/>
      </c>
    </row>
    <row r="1744" customFormat="false" ht="15" hidden="false" customHeight="false" outlineLevel="0" collapsed="false">
      <c r="E1744" s="39" t="str">
        <f aca="false">IF(D1744="","",IFERROR(INDEX(Articles!$B$5:$B$304,MATCH(D1744,Articles!$A$5:$A$304,0)),"Référence inconnue"))</f>
        <v/>
      </c>
      <c r="I1744" s="40" t="str">
        <f aca="false">IF(C1744="","",IFERROR(INDEX(Listes!$B$3:$B$20,MATCH(C1744,Listes!$A$3:$A$20,0)),""))</f>
        <v/>
      </c>
      <c r="J1744" s="40" t="n">
        <f aca="false">IF(OR(H1744="",I1744=""),0,H1744*I1744)</f>
        <v>0</v>
      </c>
      <c r="M1744" s="41" t="str">
        <f aca="false">IF(D1744="","",IF(E1744="Référence inconnue","Référence inconnue",IF(I1744="","Type inconnu",IF(AND(IFERROR(INDEX(Articles!$I$5:$I$304,MATCH(D1744,Articles!$A$5:$A$304,0)),"Aucun")&lt;&gt;"Aucun",G1744=""),"Lot manquant",IF(COUNTIF($N$2:$N$5000,N1744)&gt;1,"Doublon ?","")))))</f>
        <v/>
      </c>
      <c r="N1744" s="6" t="str">
        <f aca="false">IF(D1744="","",B1744&amp;"/"&amp;C1744&amp;"/"&amp;D1744&amp;"/"&amp;G1744&amp;"/"&amp;H1744&amp;"/"&amp;TEXT(A1744,"0"))</f>
        <v/>
      </c>
    </row>
    <row r="1745" customFormat="false" ht="15" hidden="false" customHeight="false" outlineLevel="0" collapsed="false">
      <c r="E1745" s="39" t="str">
        <f aca="false">IF(D1745="","",IFERROR(INDEX(Articles!$B$5:$B$304,MATCH(D1745,Articles!$A$5:$A$304,0)),"Référence inconnue"))</f>
        <v/>
      </c>
      <c r="I1745" s="40" t="str">
        <f aca="false">IF(C1745="","",IFERROR(INDEX(Listes!$B$3:$B$20,MATCH(C1745,Listes!$A$3:$A$20,0)),""))</f>
        <v/>
      </c>
      <c r="J1745" s="40" t="n">
        <f aca="false">IF(OR(H1745="",I1745=""),0,H1745*I1745)</f>
        <v>0</v>
      </c>
      <c r="M1745" s="41" t="str">
        <f aca="false">IF(D1745="","",IF(E1745="Référence inconnue","Référence inconnue",IF(I1745="","Type inconnu",IF(AND(IFERROR(INDEX(Articles!$I$5:$I$304,MATCH(D1745,Articles!$A$5:$A$304,0)),"Aucun")&lt;&gt;"Aucun",G1745=""),"Lot manquant",IF(COUNTIF($N$2:$N$5000,N1745)&gt;1,"Doublon ?","")))))</f>
        <v/>
      </c>
      <c r="N1745" s="6" t="str">
        <f aca="false">IF(D1745="","",B1745&amp;"/"&amp;C1745&amp;"/"&amp;D1745&amp;"/"&amp;G1745&amp;"/"&amp;H1745&amp;"/"&amp;TEXT(A1745,"0"))</f>
        <v/>
      </c>
    </row>
    <row r="1746" customFormat="false" ht="15" hidden="false" customHeight="false" outlineLevel="0" collapsed="false">
      <c r="E1746" s="39" t="str">
        <f aca="false">IF(D1746="","",IFERROR(INDEX(Articles!$B$5:$B$304,MATCH(D1746,Articles!$A$5:$A$304,0)),"Référence inconnue"))</f>
        <v/>
      </c>
      <c r="I1746" s="40" t="str">
        <f aca="false">IF(C1746="","",IFERROR(INDEX(Listes!$B$3:$B$20,MATCH(C1746,Listes!$A$3:$A$20,0)),""))</f>
        <v/>
      </c>
      <c r="J1746" s="40" t="n">
        <f aca="false">IF(OR(H1746="",I1746=""),0,H1746*I1746)</f>
        <v>0</v>
      </c>
      <c r="M1746" s="41" t="str">
        <f aca="false">IF(D1746="","",IF(E1746="Référence inconnue","Référence inconnue",IF(I1746="","Type inconnu",IF(AND(IFERROR(INDEX(Articles!$I$5:$I$304,MATCH(D1746,Articles!$A$5:$A$304,0)),"Aucun")&lt;&gt;"Aucun",G1746=""),"Lot manquant",IF(COUNTIF($N$2:$N$5000,N1746)&gt;1,"Doublon ?","")))))</f>
        <v/>
      </c>
      <c r="N1746" s="6" t="str">
        <f aca="false">IF(D1746="","",B1746&amp;"/"&amp;C1746&amp;"/"&amp;D1746&amp;"/"&amp;G1746&amp;"/"&amp;H1746&amp;"/"&amp;TEXT(A1746,"0"))</f>
        <v/>
      </c>
    </row>
    <row r="1747" customFormat="false" ht="15" hidden="false" customHeight="false" outlineLevel="0" collapsed="false">
      <c r="E1747" s="39" t="str">
        <f aca="false">IF(D1747="","",IFERROR(INDEX(Articles!$B$5:$B$304,MATCH(D1747,Articles!$A$5:$A$304,0)),"Référence inconnue"))</f>
        <v/>
      </c>
      <c r="I1747" s="40" t="str">
        <f aca="false">IF(C1747="","",IFERROR(INDEX(Listes!$B$3:$B$20,MATCH(C1747,Listes!$A$3:$A$20,0)),""))</f>
        <v/>
      </c>
      <c r="J1747" s="40" t="n">
        <f aca="false">IF(OR(H1747="",I1747=""),0,H1747*I1747)</f>
        <v>0</v>
      </c>
      <c r="M1747" s="41" t="str">
        <f aca="false">IF(D1747="","",IF(E1747="Référence inconnue","Référence inconnue",IF(I1747="","Type inconnu",IF(AND(IFERROR(INDEX(Articles!$I$5:$I$304,MATCH(D1747,Articles!$A$5:$A$304,0)),"Aucun")&lt;&gt;"Aucun",G1747=""),"Lot manquant",IF(COUNTIF($N$2:$N$5000,N1747)&gt;1,"Doublon ?","")))))</f>
        <v/>
      </c>
      <c r="N1747" s="6" t="str">
        <f aca="false">IF(D1747="","",B1747&amp;"/"&amp;C1747&amp;"/"&amp;D1747&amp;"/"&amp;G1747&amp;"/"&amp;H1747&amp;"/"&amp;TEXT(A1747,"0"))</f>
        <v/>
      </c>
    </row>
    <row r="1748" customFormat="false" ht="15" hidden="false" customHeight="false" outlineLevel="0" collapsed="false">
      <c r="E1748" s="39" t="str">
        <f aca="false">IF(D1748="","",IFERROR(INDEX(Articles!$B$5:$B$304,MATCH(D1748,Articles!$A$5:$A$304,0)),"Référence inconnue"))</f>
        <v/>
      </c>
      <c r="I1748" s="40" t="str">
        <f aca="false">IF(C1748="","",IFERROR(INDEX(Listes!$B$3:$B$20,MATCH(C1748,Listes!$A$3:$A$20,0)),""))</f>
        <v/>
      </c>
      <c r="J1748" s="40" t="n">
        <f aca="false">IF(OR(H1748="",I1748=""),0,H1748*I1748)</f>
        <v>0</v>
      </c>
      <c r="M1748" s="41" t="str">
        <f aca="false">IF(D1748="","",IF(E1748="Référence inconnue","Référence inconnue",IF(I1748="","Type inconnu",IF(AND(IFERROR(INDEX(Articles!$I$5:$I$304,MATCH(D1748,Articles!$A$5:$A$304,0)),"Aucun")&lt;&gt;"Aucun",G1748=""),"Lot manquant",IF(COUNTIF($N$2:$N$5000,N1748)&gt;1,"Doublon ?","")))))</f>
        <v/>
      </c>
      <c r="N1748" s="6" t="str">
        <f aca="false">IF(D1748="","",B1748&amp;"/"&amp;C1748&amp;"/"&amp;D1748&amp;"/"&amp;G1748&amp;"/"&amp;H1748&amp;"/"&amp;TEXT(A1748,"0"))</f>
        <v/>
      </c>
    </row>
    <row r="1749" customFormat="false" ht="15" hidden="false" customHeight="false" outlineLevel="0" collapsed="false">
      <c r="E1749" s="39" t="str">
        <f aca="false">IF(D1749="","",IFERROR(INDEX(Articles!$B$5:$B$304,MATCH(D1749,Articles!$A$5:$A$304,0)),"Référence inconnue"))</f>
        <v/>
      </c>
      <c r="I1749" s="40" t="str">
        <f aca="false">IF(C1749="","",IFERROR(INDEX(Listes!$B$3:$B$20,MATCH(C1749,Listes!$A$3:$A$20,0)),""))</f>
        <v/>
      </c>
      <c r="J1749" s="40" t="n">
        <f aca="false">IF(OR(H1749="",I1749=""),0,H1749*I1749)</f>
        <v>0</v>
      </c>
      <c r="M1749" s="41" t="str">
        <f aca="false">IF(D1749="","",IF(E1749="Référence inconnue","Référence inconnue",IF(I1749="","Type inconnu",IF(AND(IFERROR(INDEX(Articles!$I$5:$I$304,MATCH(D1749,Articles!$A$5:$A$304,0)),"Aucun")&lt;&gt;"Aucun",G1749=""),"Lot manquant",IF(COUNTIF($N$2:$N$5000,N1749)&gt;1,"Doublon ?","")))))</f>
        <v/>
      </c>
      <c r="N1749" s="6" t="str">
        <f aca="false">IF(D1749="","",B1749&amp;"/"&amp;C1749&amp;"/"&amp;D1749&amp;"/"&amp;G1749&amp;"/"&amp;H1749&amp;"/"&amp;TEXT(A1749,"0"))</f>
        <v/>
      </c>
    </row>
    <row r="1750" customFormat="false" ht="15" hidden="false" customHeight="false" outlineLevel="0" collapsed="false">
      <c r="E1750" s="39" t="str">
        <f aca="false">IF(D1750="","",IFERROR(INDEX(Articles!$B$5:$B$304,MATCH(D1750,Articles!$A$5:$A$304,0)),"Référence inconnue"))</f>
        <v/>
      </c>
      <c r="I1750" s="40" t="str">
        <f aca="false">IF(C1750="","",IFERROR(INDEX(Listes!$B$3:$B$20,MATCH(C1750,Listes!$A$3:$A$20,0)),""))</f>
        <v/>
      </c>
      <c r="J1750" s="40" t="n">
        <f aca="false">IF(OR(H1750="",I1750=""),0,H1750*I1750)</f>
        <v>0</v>
      </c>
      <c r="M1750" s="41" t="str">
        <f aca="false">IF(D1750="","",IF(E1750="Référence inconnue","Référence inconnue",IF(I1750="","Type inconnu",IF(AND(IFERROR(INDEX(Articles!$I$5:$I$304,MATCH(D1750,Articles!$A$5:$A$304,0)),"Aucun")&lt;&gt;"Aucun",G1750=""),"Lot manquant",IF(COUNTIF($N$2:$N$5000,N1750)&gt;1,"Doublon ?","")))))</f>
        <v/>
      </c>
      <c r="N1750" s="6" t="str">
        <f aca="false">IF(D1750="","",B1750&amp;"/"&amp;C1750&amp;"/"&amp;D1750&amp;"/"&amp;G1750&amp;"/"&amp;H1750&amp;"/"&amp;TEXT(A1750,"0"))</f>
        <v/>
      </c>
    </row>
    <row r="1751" customFormat="false" ht="15" hidden="false" customHeight="false" outlineLevel="0" collapsed="false">
      <c r="E1751" s="39" t="str">
        <f aca="false">IF(D1751="","",IFERROR(INDEX(Articles!$B$5:$B$304,MATCH(D1751,Articles!$A$5:$A$304,0)),"Référence inconnue"))</f>
        <v/>
      </c>
      <c r="I1751" s="40" t="str">
        <f aca="false">IF(C1751="","",IFERROR(INDEX(Listes!$B$3:$B$20,MATCH(C1751,Listes!$A$3:$A$20,0)),""))</f>
        <v/>
      </c>
      <c r="J1751" s="40" t="n">
        <f aca="false">IF(OR(H1751="",I1751=""),0,H1751*I1751)</f>
        <v>0</v>
      </c>
      <c r="M1751" s="41" t="str">
        <f aca="false">IF(D1751="","",IF(E1751="Référence inconnue","Référence inconnue",IF(I1751="","Type inconnu",IF(AND(IFERROR(INDEX(Articles!$I$5:$I$304,MATCH(D1751,Articles!$A$5:$A$304,0)),"Aucun")&lt;&gt;"Aucun",G1751=""),"Lot manquant",IF(COUNTIF($N$2:$N$5000,N1751)&gt;1,"Doublon ?","")))))</f>
        <v/>
      </c>
      <c r="N1751" s="6" t="str">
        <f aca="false">IF(D1751="","",B1751&amp;"/"&amp;C1751&amp;"/"&amp;D1751&amp;"/"&amp;G1751&amp;"/"&amp;H1751&amp;"/"&amp;TEXT(A1751,"0"))</f>
        <v/>
      </c>
    </row>
    <row r="1752" customFormat="false" ht="15" hidden="false" customHeight="false" outlineLevel="0" collapsed="false">
      <c r="E1752" s="39" t="str">
        <f aca="false">IF(D1752="","",IFERROR(INDEX(Articles!$B$5:$B$304,MATCH(D1752,Articles!$A$5:$A$304,0)),"Référence inconnue"))</f>
        <v/>
      </c>
      <c r="I1752" s="40" t="str">
        <f aca="false">IF(C1752="","",IFERROR(INDEX(Listes!$B$3:$B$20,MATCH(C1752,Listes!$A$3:$A$20,0)),""))</f>
        <v/>
      </c>
      <c r="J1752" s="40" t="n">
        <f aca="false">IF(OR(H1752="",I1752=""),0,H1752*I1752)</f>
        <v>0</v>
      </c>
      <c r="M1752" s="41" t="str">
        <f aca="false">IF(D1752="","",IF(E1752="Référence inconnue","Référence inconnue",IF(I1752="","Type inconnu",IF(AND(IFERROR(INDEX(Articles!$I$5:$I$304,MATCH(D1752,Articles!$A$5:$A$304,0)),"Aucun")&lt;&gt;"Aucun",G1752=""),"Lot manquant",IF(COUNTIF($N$2:$N$5000,N1752)&gt;1,"Doublon ?","")))))</f>
        <v/>
      </c>
      <c r="N1752" s="6" t="str">
        <f aca="false">IF(D1752="","",B1752&amp;"/"&amp;C1752&amp;"/"&amp;D1752&amp;"/"&amp;G1752&amp;"/"&amp;H1752&amp;"/"&amp;TEXT(A1752,"0"))</f>
        <v/>
      </c>
    </row>
    <row r="1753" customFormat="false" ht="15" hidden="false" customHeight="false" outlineLevel="0" collapsed="false">
      <c r="E1753" s="39" t="str">
        <f aca="false">IF(D1753="","",IFERROR(INDEX(Articles!$B$5:$B$304,MATCH(D1753,Articles!$A$5:$A$304,0)),"Référence inconnue"))</f>
        <v/>
      </c>
      <c r="I1753" s="40" t="str">
        <f aca="false">IF(C1753="","",IFERROR(INDEX(Listes!$B$3:$B$20,MATCH(C1753,Listes!$A$3:$A$20,0)),""))</f>
        <v/>
      </c>
      <c r="J1753" s="40" t="n">
        <f aca="false">IF(OR(H1753="",I1753=""),0,H1753*I1753)</f>
        <v>0</v>
      </c>
      <c r="M1753" s="41" t="str">
        <f aca="false">IF(D1753="","",IF(E1753="Référence inconnue","Référence inconnue",IF(I1753="","Type inconnu",IF(AND(IFERROR(INDEX(Articles!$I$5:$I$304,MATCH(D1753,Articles!$A$5:$A$304,0)),"Aucun")&lt;&gt;"Aucun",G1753=""),"Lot manquant",IF(COUNTIF($N$2:$N$5000,N1753)&gt;1,"Doublon ?","")))))</f>
        <v/>
      </c>
      <c r="N1753" s="6" t="str">
        <f aca="false">IF(D1753="","",B1753&amp;"/"&amp;C1753&amp;"/"&amp;D1753&amp;"/"&amp;G1753&amp;"/"&amp;H1753&amp;"/"&amp;TEXT(A1753,"0"))</f>
        <v/>
      </c>
    </row>
    <row r="1754" customFormat="false" ht="15" hidden="false" customHeight="false" outlineLevel="0" collapsed="false">
      <c r="E1754" s="39" t="str">
        <f aca="false">IF(D1754="","",IFERROR(INDEX(Articles!$B$5:$B$304,MATCH(D1754,Articles!$A$5:$A$304,0)),"Référence inconnue"))</f>
        <v/>
      </c>
      <c r="I1754" s="40" t="str">
        <f aca="false">IF(C1754="","",IFERROR(INDEX(Listes!$B$3:$B$20,MATCH(C1754,Listes!$A$3:$A$20,0)),""))</f>
        <v/>
      </c>
      <c r="J1754" s="40" t="n">
        <f aca="false">IF(OR(H1754="",I1754=""),0,H1754*I1754)</f>
        <v>0</v>
      </c>
      <c r="M1754" s="41" t="str">
        <f aca="false">IF(D1754="","",IF(E1754="Référence inconnue","Référence inconnue",IF(I1754="","Type inconnu",IF(AND(IFERROR(INDEX(Articles!$I$5:$I$304,MATCH(D1754,Articles!$A$5:$A$304,0)),"Aucun")&lt;&gt;"Aucun",G1754=""),"Lot manquant",IF(COUNTIF($N$2:$N$5000,N1754)&gt;1,"Doublon ?","")))))</f>
        <v/>
      </c>
      <c r="N1754" s="6" t="str">
        <f aca="false">IF(D1754="","",B1754&amp;"/"&amp;C1754&amp;"/"&amp;D1754&amp;"/"&amp;G1754&amp;"/"&amp;H1754&amp;"/"&amp;TEXT(A1754,"0"))</f>
        <v/>
      </c>
    </row>
    <row r="1755" customFormat="false" ht="15" hidden="false" customHeight="false" outlineLevel="0" collapsed="false">
      <c r="E1755" s="39" t="str">
        <f aca="false">IF(D1755="","",IFERROR(INDEX(Articles!$B$5:$B$304,MATCH(D1755,Articles!$A$5:$A$304,0)),"Référence inconnue"))</f>
        <v/>
      </c>
      <c r="I1755" s="40" t="str">
        <f aca="false">IF(C1755="","",IFERROR(INDEX(Listes!$B$3:$B$20,MATCH(C1755,Listes!$A$3:$A$20,0)),""))</f>
        <v/>
      </c>
      <c r="J1755" s="40" t="n">
        <f aca="false">IF(OR(H1755="",I1755=""),0,H1755*I1755)</f>
        <v>0</v>
      </c>
      <c r="M1755" s="41" t="str">
        <f aca="false">IF(D1755="","",IF(E1755="Référence inconnue","Référence inconnue",IF(I1755="","Type inconnu",IF(AND(IFERROR(INDEX(Articles!$I$5:$I$304,MATCH(D1755,Articles!$A$5:$A$304,0)),"Aucun")&lt;&gt;"Aucun",G1755=""),"Lot manquant",IF(COUNTIF($N$2:$N$5000,N1755)&gt;1,"Doublon ?","")))))</f>
        <v/>
      </c>
      <c r="N1755" s="6" t="str">
        <f aca="false">IF(D1755="","",B1755&amp;"/"&amp;C1755&amp;"/"&amp;D1755&amp;"/"&amp;G1755&amp;"/"&amp;H1755&amp;"/"&amp;TEXT(A1755,"0"))</f>
        <v/>
      </c>
    </row>
    <row r="1756" customFormat="false" ht="15" hidden="false" customHeight="false" outlineLevel="0" collapsed="false">
      <c r="E1756" s="39" t="str">
        <f aca="false">IF(D1756="","",IFERROR(INDEX(Articles!$B$5:$B$304,MATCH(D1756,Articles!$A$5:$A$304,0)),"Référence inconnue"))</f>
        <v/>
      </c>
      <c r="I1756" s="40" t="str">
        <f aca="false">IF(C1756="","",IFERROR(INDEX(Listes!$B$3:$B$20,MATCH(C1756,Listes!$A$3:$A$20,0)),""))</f>
        <v/>
      </c>
      <c r="J1756" s="40" t="n">
        <f aca="false">IF(OR(H1756="",I1756=""),0,H1756*I1756)</f>
        <v>0</v>
      </c>
      <c r="M1756" s="41" t="str">
        <f aca="false">IF(D1756="","",IF(E1756="Référence inconnue","Référence inconnue",IF(I1756="","Type inconnu",IF(AND(IFERROR(INDEX(Articles!$I$5:$I$304,MATCH(D1756,Articles!$A$5:$A$304,0)),"Aucun")&lt;&gt;"Aucun",G1756=""),"Lot manquant",IF(COUNTIF($N$2:$N$5000,N1756)&gt;1,"Doublon ?","")))))</f>
        <v/>
      </c>
      <c r="N1756" s="6" t="str">
        <f aca="false">IF(D1756="","",B1756&amp;"/"&amp;C1756&amp;"/"&amp;D1756&amp;"/"&amp;G1756&amp;"/"&amp;H1756&amp;"/"&amp;TEXT(A1756,"0"))</f>
        <v/>
      </c>
    </row>
    <row r="1757" customFormat="false" ht="15" hidden="false" customHeight="false" outlineLevel="0" collapsed="false">
      <c r="E1757" s="39" t="str">
        <f aca="false">IF(D1757="","",IFERROR(INDEX(Articles!$B$5:$B$304,MATCH(D1757,Articles!$A$5:$A$304,0)),"Référence inconnue"))</f>
        <v/>
      </c>
      <c r="I1757" s="40" t="str">
        <f aca="false">IF(C1757="","",IFERROR(INDEX(Listes!$B$3:$B$20,MATCH(C1757,Listes!$A$3:$A$20,0)),""))</f>
        <v/>
      </c>
      <c r="J1757" s="40" t="n">
        <f aca="false">IF(OR(H1757="",I1757=""),0,H1757*I1757)</f>
        <v>0</v>
      </c>
      <c r="M1757" s="41" t="str">
        <f aca="false">IF(D1757="","",IF(E1757="Référence inconnue","Référence inconnue",IF(I1757="","Type inconnu",IF(AND(IFERROR(INDEX(Articles!$I$5:$I$304,MATCH(D1757,Articles!$A$5:$A$304,0)),"Aucun")&lt;&gt;"Aucun",G1757=""),"Lot manquant",IF(COUNTIF($N$2:$N$5000,N1757)&gt;1,"Doublon ?","")))))</f>
        <v/>
      </c>
      <c r="N1757" s="6" t="str">
        <f aca="false">IF(D1757="","",B1757&amp;"/"&amp;C1757&amp;"/"&amp;D1757&amp;"/"&amp;G1757&amp;"/"&amp;H1757&amp;"/"&amp;TEXT(A1757,"0"))</f>
        <v/>
      </c>
    </row>
    <row r="1758" customFormat="false" ht="15" hidden="false" customHeight="false" outlineLevel="0" collapsed="false">
      <c r="E1758" s="39" t="str">
        <f aca="false">IF(D1758="","",IFERROR(INDEX(Articles!$B$5:$B$304,MATCH(D1758,Articles!$A$5:$A$304,0)),"Référence inconnue"))</f>
        <v/>
      </c>
      <c r="I1758" s="40" t="str">
        <f aca="false">IF(C1758="","",IFERROR(INDEX(Listes!$B$3:$B$20,MATCH(C1758,Listes!$A$3:$A$20,0)),""))</f>
        <v/>
      </c>
      <c r="J1758" s="40" t="n">
        <f aca="false">IF(OR(H1758="",I1758=""),0,H1758*I1758)</f>
        <v>0</v>
      </c>
      <c r="M1758" s="41" t="str">
        <f aca="false">IF(D1758="","",IF(E1758="Référence inconnue","Référence inconnue",IF(I1758="","Type inconnu",IF(AND(IFERROR(INDEX(Articles!$I$5:$I$304,MATCH(D1758,Articles!$A$5:$A$304,0)),"Aucun")&lt;&gt;"Aucun",G1758=""),"Lot manquant",IF(COUNTIF($N$2:$N$5000,N1758)&gt;1,"Doublon ?","")))))</f>
        <v/>
      </c>
      <c r="N1758" s="6" t="str">
        <f aca="false">IF(D1758="","",B1758&amp;"/"&amp;C1758&amp;"/"&amp;D1758&amp;"/"&amp;G1758&amp;"/"&amp;H1758&amp;"/"&amp;TEXT(A1758,"0"))</f>
        <v/>
      </c>
    </row>
    <row r="1759" customFormat="false" ht="15" hidden="false" customHeight="false" outlineLevel="0" collapsed="false">
      <c r="E1759" s="39" t="str">
        <f aca="false">IF(D1759="","",IFERROR(INDEX(Articles!$B$5:$B$304,MATCH(D1759,Articles!$A$5:$A$304,0)),"Référence inconnue"))</f>
        <v/>
      </c>
      <c r="I1759" s="40" t="str">
        <f aca="false">IF(C1759="","",IFERROR(INDEX(Listes!$B$3:$B$20,MATCH(C1759,Listes!$A$3:$A$20,0)),""))</f>
        <v/>
      </c>
      <c r="J1759" s="40" t="n">
        <f aca="false">IF(OR(H1759="",I1759=""),0,H1759*I1759)</f>
        <v>0</v>
      </c>
      <c r="M1759" s="41" t="str">
        <f aca="false">IF(D1759="","",IF(E1759="Référence inconnue","Référence inconnue",IF(I1759="","Type inconnu",IF(AND(IFERROR(INDEX(Articles!$I$5:$I$304,MATCH(D1759,Articles!$A$5:$A$304,0)),"Aucun")&lt;&gt;"Aucun",G1759=""),"Lot manquant",IF(COUNTIF($N$2:$N$5000,N1759)&gt;1,"Doublon ?","")))))</f>
        <v/>
      </c>
      <c r="N1759" s="6" t="str">
        <f aca="false">IF(D1759="","",B1759&amp;"/"&amp;C1759&amp;"/"&amp;D1759&amp;"/"&amp;G1759&amp;"/"&amp;H1759&amp;"/"&amp;TEXT(A1759,"0"))</f>
        <v/>
      </c>
    </row>
    <row r="1760" customFormat="false" ht="15" hidden="false" customHeight="false" outlineLevel="0" collapsed="false">
      <c r="E1760" s="39" t="str">
        <f aca="false">IF(D1760="","",IFERROR(INDEX(Articles!$B$5:$B$304,MATCH(D1760,Articles!$A$5:$A$304,0)),"Référence inconnue"))</f>
        <v/>
      </c>
      <c r="I1760" s="40" t="str">
        <f aca="false">IF(C1760="","",IFERROR(INDEX(Listes!$B$3:$B$20,MATCH(C1760,Listes!$A$3:$A$20,0)),""))</f>
        <v/>
      </c>
      <c r="J1760" s="40" t="n">
        <f aca="false">IF(OR(H1760="",I1760=""),0,H1760*I1760)</f>
        <v>0</v>
      </c>
      <c r="M1760" s="41" t="str">
        <f aca="false">IF(D1760="","",IF(E1760="Référence inconnue","Référence inconnue",IF(I1760="","Type inconnu",IF(AND(IFERROR(INDEX(Articles!$I$5:$I$304,MATCH(D1760,Articles!$A$5:$A$304,0)),"Aucun")&lt;&gt;"Aucun",G1760=""),"Lot manquant",IF(COUNTIF($N$2:$N$5000,N1760)&gt;1,"Doublon ?","")))))</f>
        <v/>
      </c>
      <c r="N1760" s="6" t="str">
        <f aca="false">IF(D1760="","",B1760&amp;"/"&amp;C1760&amp;"/"&amp;D1760&amp;"/"&amp;G1760&amp;"/"&amp;H1760&amp;"/"&amp;TEXT(A1760,"0"))</f>
        <v/>
      </c>
    </row>
    <row r="1761" customFormat="false" ht="15" hidden="false" customHeight="false" outlineLevel="0" collapsed="false">
      <c r="E1761" s="39" t="str">
        <f aca="false">IF(D1761="","",IFERROR(INDEX(Articles!$B$5:$B$304,MATCH(D1761,Articles!$A$5:$A$304,0)),"Référence inconnue"))</f>
        <v/>
      </c>
      <c r="I1761" s="40" t="str">
        <f aca="false">IF(C1761="","",IFERROR(INDEX(Listes!$B$3:$B$20,MATCH(C1761,Listes!$A$3:$A$20,0)),""))</f>
        <v/>
      </c>
      <c r="J1761" s="40" t="n">
        <f aca="false">IF(OR(H1761="",I1761=""),0,H1761*I1761)</f>
        <v>0</v>
      </c>
      <c r="M1761" s="41" t="str">
        <f aca="false">IF(D1761="","",IF(E1761="Référence inconnue","Référence inconnue",IF(I1761="","Type inconnu",IF(AND(IFERROR(INDEX(Articles!$I$5:$I$304,MATCH(D1761,Articles!$A$5:$A$304,0)),"Aucun")&lt;&gt;"Aucun",G1761=""),"Lot manquant",IF(COUNTIF($N$2:$N$5000,N1761)&gt;1,"Doublon ?","")))))</f>
        <v/>
      </c>
      <c r="N1761" s="6" t="str">
        <f aca="false">IF(D1761="","",B1761&amp;"/"&amp;C1761&amp;"/"&amp;D1761&amp;"/"&amp;G1761&amp;"/"&amp;H1761&amp;"/"&amp;TEXT(A1761,"0"))</f>
        <v/>
      </c>
    </row>
    <row r="1762" customFormat="false" ht="15" hidden="false" customHeight="false" outlineLevel="0" collapsed="false">
      <c r="E1762" s="39" t="str">
        <f aca="false">IF(D1762="","",IFERROR(INDEX(Articles!$B$5:$B$304,MATCH(D1762,Articles!$A$5:$A$304,0)),"Référence inconnue"))</f>
        <v/>
      </c>
      <c r="I1762" s="40" t="str">
        <f aca="false">IF(C1762="","",IFERROR(INDEX(Listes!$B$3:$B$20,MATCH(C1762,Listes!$A$3:$A$20,0)),""))</f>
        <v/>
      </c>
      <c r="J1762" s="40" t="n">
        <f aca="false">IF(OR(H1762="",I1762=""),0,H1762*I1762)</f>
        <v>0</v>
      </c>
      <c r="M1762" s="41" t="str">
        <f aca="false">IF(D1762="","",IF(E1762="Référence inconnue","Référence inconnue",IF(I1762="","Type inconnu",IF(AND(IFERROR(INDEX(Articles!$I$5:$I$304,MATCH(D1762,Articles!$A$5:$A$304,0)),"Aucun")&lt;&gt;"Aucun",G1762=""),"Lot manquant",IF(COUNTIF($N$2:$N$5000,N1762)&gt;1,"Doublon ?","")))))</f>
        <v/>
      </c>
      <c r="N1762" s="6" t="str">
        <f aca="false">IF(D1762="","",B1762&amp;"/"&amp;C1762&amp;"/"&amp;D1762&amp;"/"&amp;G1762&amp;"/"&amp;H1762&amp;"/"&amp;TEXT(A1762,"0"))</f>
        <v/>
      </c>
    </row>
    <row r="1763" customFormat="false" ht="15" hidden="false" customHeight="false" outlineLevel="0" collapsed="false">
      <c r="E1763" s="39" t="str">
        <f aca="false">IF(D1763="","",IFERROR(INDEX(Articles!$B$5:$B$304,MATCH(D1763,Articles!$A$5:$A$304,0)),"Référence inconnue"))</f>
        <v/>
      </c>
      <c r="I1763" s="40" t="str">
        <f aca="false">IF(C1763="","",IFERROR(INDEX(Listes!$B$3:$B$20,MATCH(C1763,Listes!$A$3:$A$20,0)),""))</f>
        <v/>
      </c>
      <c r="J1763" s="40" t="n">
        <f aca="false">IF(OR(H1763="",I1763=""),0,H1763*I1763)</f>
        <v>0</v>
      </c>
      <c r="M1763" s="41" t="str">
        <f aca="false">IF(D1763="","",IF(E1763="Référence inconnue","Référence inconnue",IF(I1763="","Type inconnu",IF(AND(IFERROR(INDEX(Articles!$I$5:$I$304,MATCH(D1763,Articles!$A$5:$A$304,0)),"Aucun")&lt;&gt;"Aucun",G1763=""),"Lot manquant",IF(COUNTIF($N$2:$N$5000,N1763)&gt;1,"Doublon ?","")))))</f>
        <v/>
      </c>
      <c r="N1763" s="6" t="str">
        <f aca="false">IF(D1763="","",B1763&amp;"/"&amp;C1763&amp;"/"&amp;D1763&amp;"/"&amp;G1763&amp;"/"&amp;H1763&amp;"/"&amp;TEXT(A1763,"0"))</f>
        <v/>
      </c>
    </row>
    <row r="1764" customFormat="false" ht="15" hidden="false" customHeight="false" outlineLevel="0" collapsed="false">
      <c r="E1764" s="39" t="str">
        <f aca="false">IF(D1764="","",IFERROR(INDEX(Articles!$B$5:$B$304,MATCH(D1764,Articles!$A$5:$A$304,0)),"Référence inconnue"))</f>
        <v/>
      </c>
      <c r="I1764" s="40" t="str">
        <f aca="false">IF(C1764="","",IFERROR(INDEX(Listes!$B$3:$B$20,MATCH(C1764,Listes!$A$3:$A$20,0)),""))</f>
        <v/>
      </c>
      <c r="J1764" s="40" t="n">
        <f aca="false">IF(OR(H1764="",I1764=""),0,H1764*I1764)</f>
        <v>0</v>
      </c>
      <c r="M1764" s="41" t="str">
        <f aca="false">IF(D1764="","",IF(E1764="Référence inconnue","Référence inconnue",IF(I1764="","Type inconnu",IF(AND(IFERROR(INDEX(Articles!$I$5:$I$304,MATCH(D1764,Articles!$A$5:$A$304,0)),"Aucun")&lt;&gt;"Aucun",G1764=""),"Lot manquant",IF(COUNTIF($N$2:$N$5000,N1764)&gt;1,"Doublon ?","")))))</f>
        <v/>
      </c>
      <c r="N1764" s="6" t="str">
        <f aca="false">IF(D1764="","",B1764&amp;"/"&amp;C1764&amp;"/"&amp;D1764&amp;"/"&amp;G1764&amp;"/"&amp;H1764&amp;"/"&amp;TEXT(A1764,"0"))</f>
        <v/>
      </c>
    </row>
    <row r="1765" customFormat="false" ht="15" hidden="false" customHeight="false" outlineLevel="0" collapsed="false">
      <c r="E1765" s="39" t="str">
        <f aca="false">IF(D1765="","",IFERROR(INDEX(Articles!$B$5:$B$304,MATCH(D1765,Articles!$A$5:$A$304,0)),"Référence inconnue"))</f>
        <v/>
      </c>
      <c r="I1765" s="40" t="str">
        <f aca="false">IF(C1765="","",IFERROR(INDEX(Listes!$B$3:$B$20,MATCH(C1765,Listes!$A$3:$A$20,0)),""))</f>
        <v/>
      </c>
      <c r="J1765" s="40" t="n">
        <f aca="false">IF(OR(H1765="",I1765=""),0,H1765*I1765)</f>
        <v>0</v>
      </c>
      <c r="M1765" s="41" t="str">
        <f aca="false">IF(D1765="","",IF(E1765="Référence inconnue","Référence inconnue",IF(I1765="","Type inconnu",IF(AND(IFERROR(INDEX(Articles!$I$5:$I$304,MATCH(D1765,Articles!$A$5:$A$304,0)),"Aucun")&lt;&gt;"Aucun",G1765=""),"Lot manquant",IF(COUNTIF($N$2:$N$5000,N1765)&gt;1,"Doublon ?","")))))</f>
        <v/>
      </c>
      <c r="N1765" s="6" t="str">
        <f aca="false">IF(D1765="","",B1765&amp;"/"&amp;C1765&amp;"/"&amp;D1765&amp;"/"&amp;G1765&amp;"/"&amp;H1765&amp;"/"&amp;TEXT(A1765,"0"))</f>
        <v/>
      </c>
    </row>
    <row r="1766" customFormat="false" ht="15" hidden="false" customHeight="false" outlineLevel="0" collapsed="false">
      <c r="E1766" s="39" t="str">
        <f aca="false">IF(D1766="","",IFERROR(INDEX(Articles!$B$5:$B$304,MATCH(D1766,Articles!$A$5:$A$304,0)),"Référence inconnue"))</f>
        <v/>
      </c>
      <c r="I1766" s="40" t="str">
        <f aca="false">IF(C1766="","",IFERROR(INDEX(Listes!$B$3:$B$20,MATCH(C1766,Listes!$A$3:$A$20,0)),""))</f>
        <v/>
      </c>
      <c r="J1766" s="40" t="n">
        <f aca="false">IF(OR(H1766="",I1766=""),0,H1766*I1766)</f>
        <v>0</v>
      </c>
      <c r="M1766" s="41" t="str">
        <f aca="false">IF(D1766="","",IF(E1766="Référence inconnue","Référence inconnue",IF(I1766="","Type inconnu",IF(AND(IFERROR(INDEX(Articles!$I$5:$I$304,MATCH(D1766,Articles!$A$5:$A$304,0)),"Aucun")&lt;&gt;"Aucun",G1766=""),"Lot manquant",IF(COUNTIF($N$2:$N$5000,N1766)&gt;1,"Doublon ?","")))))</f>
        <v/>
      </c>
      <c r="N1766" s="6" t="str">
        <f aca="false">IF(D1766="","",B1766&amp;"/"&amp;C1766&amp;"/"&amp;D1766&amp;"/"&amp;G1766&amp;"/"&amp;H1766&amp;"/"&amp;TEXT(A1766,"0"))</f>
        <v/>
      </c>
    </row>
    <row r="1767" customFormat="false" ht="15" hidden="false" customHeight="false" outlineLevel="0" collapsed="false">
      <c r="E1767" s="39" t="str">
        <f aca="false">IF(D1767="","",IFERROR(INDEX(Articles!$B$5:$B$304,MATCH(D1767,Articles!$A$5:$A$304,0)),"Référence inconnue"))</f>
        <v/>
      </c>
      <c r="I1767" s="40" t="str">
        <f aca="false">IF(C1767="","",IFERROR(INDEX(Listes!$B$3:$B$20,MATCH(C1767,Listes!$A$3:$A$20,0)),""))</f>
        <v/>
      </c>
      <c r="J1767" s="40" t="n">
        <f aca="false">IF(OR(H1767="",I1767=""),0,H1767*I1767)</f>
        <v>0</v>
      </c>
      <c r="M1767" s="41" t="str">
        <f aca="false">IF(D1767="","",IF(E1767="Référence inconnue","Référence inconnue",IF(I1767="","Type inconnu",IF(AND(IFERROR(INDEX(Articles!$I$5:$I$304,MATCH(D1767,Articles!$A$5:$A$304,0)),"Aucun")&lt;&gt;"Aucun",G1767=""),"Lot manquant",IF(COUNTIF($N$2:$N$5000,N1767)&gt;1,"Doublon ?","")))))</f>
        <v/>
      </c>
      <c r="N1767" s="6" t="str">
        <f aca="false">IF(D1767="","",B1767&amp;"/"&amp;C1767&amp;"/"&amp;D1767&amp;"/"&amp;G1767&amp;"/"&amp;H1767&amp;"/"&amp;TEXT(A1767,"0"))</f>
        <v/>
      </c>
    </row>
    <row r="1768" customFormat="false" ht="15" hidden="false" customHeight="false" outlineLevel="0" collapsed="false">
      <c r="E1768" s="39" t="str">
        <f aca="false">IF(D1768="","",IFERROR(INDEX(Articles!$B$5:$B$304,MATCH(D1768,Articles!$A$5:$A$304,0)),"Référence inconnue"))</f>
        <v/>
      </c>
      <c r="I1768" s="40" t="str">
        <f aca="false">IF(C1768="","",IFERROR(INDEX(Listes!$B$3:$B$20,MATCH(C1768,Listes!$A$3:$A$20,0)),""))</f>
        <v/>
      </c>
      <c r="J1768" s="40" t="n">
        <f aca="false">IF(OR(H1768="",I1768=""),0,H1768*I1768)</f>
        <v>0</v>
      </c>
      <c r="M1768" s="41" t="str">
        <f aca="false">IF(D1768="","",IF(E1768="Référence inconnue","Référence inconnue",IF(I1768="","Type inconnu",IF(AND(IFERROR(INDEX(Articles!$I$5:$I$304,MATCH(D1768,Articles!$A$5:$A$304,0)),"Aucun")&lt;&gt;"Aucun",G1768=""),"Lot manquant",IF(COUNTIF($N$2:$N$5000,N1768)&gt;1,"Doublon ?","")))))</f>
        <v/>
      </c>
      <c r="N1768" s="6" t="str">
        <f aca="false">IF(D1768="","",B1768&amp;"/"&amp;C1768&amp;"/"&amp;D1768&amp;"/"&amp;G1768&amp;"/"&amp;H1768&amp;"/"&amp;TEXT(A1768,"0"))</f>
        <v/>
      </c>
    </row>
    <row r="1769" customFormat="false" ht="15" hidden="false" customHeight="false" outlineLevel="0" collapsed="false">
      <c r="E1769" s="39" t="str">
        <f aca="false">IF(D1769="","",IFERROR(INDEX(Articles!$B$5:$B$304,MATCH(D1769,Articles!$A$5:$A$304,0)),"Référence inconnue"))</f>
        <v/>
      </c>
      <c r="I1769" s="40" t="str">
        <f aca="false">IF(C1769="","",IFERROR(INDEX(Listes!$B$3:$B$20,MATCH(C1769,Listes!$A$3:$A$20,0)),""))</f>
        <v/>
      </c>
      <c r="J1769" s="40" t="n">
        <f aca="false">IF(OR(H1769="",I1769=""),0,H1769*I1769)</f>
        <v>0</v>
      </c>
      <c r="M1769" s="41" t="str">
        <f aca="false">IF(D1769="","",IF(E1769="Référence inconnue","Référence inconnue",IF(I1769="","Type inconnu",IF(AND(IFERROR(INDEX(Articles!$I$5:$I$304,MATCH(D1769,Articles!$A$5:$A$304,0)),"Aucun")&lt;&gt;"Aucun",G1769=""),"Lot manquant",IF(COUNTIF($N$2:$N$5000,N1769)&gt;1,"Doublon ?","")))))</f>
        <v/>
      </c>
      <c r="N1769" s="6" t="str">
        <f aca="false">IF(D1769="","",B1769&amp;"/"&amp;C1769&amp;"/"&amp;D1769&amp;"/"&amp;G1769&amp;"/"&amp;H1769&amp;"/"&amp;TEXT(A1769,"0"))</f>
        <v/>
      </c>
    </row>
    <row r="1770" customFormat="false" ht="15" hidden="false" customHeight="false" outlineLevel="0" collapsed="false">
      <c r="E1770" s="39" t="str">
        <f aca="false">IF(D1770="","",IFERROR(INDEX(Articles!$B$5:$B$304,MATCH(D1770,Articles!$A$5:$A$304,0)),"Référence inconnue"))</f>
        <v/>
      </c>
      <c r="I1770" s="40" t="str">
        <f aca="false">IF(C1770="","",IFERROR(INDEX(Listes!$B$3:$B$20,MATCH(C1770,Listes!$A$3:$A$20,0)),""))</f>
        <v/>
      </c>
      <c r="J1770" s="40" t="n">
        <f aca="false">IF(OR(H1770="",I1770=""),0,H1770*I1770)</f>
        <v>0</v>
      </c>
      <c r="M1770" s="41" t="str">
        <f aca="false">IF(D1770="","",IF(E1770="Référence inconnue","Référence inconnue",IF(I1770="","Type inconnu",IF(AND(IFERROR(INDEX(Articles!$I$5:$I$304,MATCH(D1770,Articles!$A$5:$A$304,0)),"Aucun")&lt;&gt;"Aucun",G1770=""),"Lot manquant",IF(COUNTIF($N$2:$N$5000,N1770)&gt;1,"Doublon ?","")))))</f>
        <v/>
      </c>
      <c r="N1770" s="6" t="str">
        <f aca="false">IF(D1770="","",B1770&amp;"/"&amp;C1770&amp;"/"&amp;D1770&amp;"/"&amp;G1770&amp;"/"&amp;H1770&amp;"/"&amp;TEXT(A1770,"0"))</f>
        <v/>
      </c>
    </row>
    <row r="1771" customFormat="false" ht="15" hidden="false" customHeight="false" outlineLevel="0" collapsed="false">
      <c r="E1771" s="39" t="str">
        <f aca="false">IF(D1771="","",IFERROR(INDEX(Articles!$B$5:$B$304,MATCH(D1771,Articles!$A$5:$A$304,0)),"Référence inconnue"))</f>
        <v/>
      </c>
      <c r="I1771" s="40" t="str">
        <f aca="false">IF(C1771="","",IFERROR(INDEX(Listes!$B$3:$B$20,MATCH(C1771,Listes!$A$3:$A$20,0)),""))</f>
        <v/>
      </c>
      <c r="J1771" s="40" t="n">
        <f aca="false">IF(OR(H1771="",I1771=""),0,H1771*I1771)</f>
        <v>0</v>
      </c>
      <c r="M1771" s="41" t="str">
        <f aca="false">IF(D1771="","",IF(E1771="Référence inconnue","Référence inconnue",IF(I1771="","Type inconnu",IF(AND(IFERROR(INDEX(Articles!$I$5:$I$304,MATCH(D1771,Articles!$A$5:$A$304,0)),"Aucun")&lt;&gt;"Aucun",G1771=""),"Lot manquant",IF(COUNTIF($N$2:$N$5000,N1771)&gt;1,"Doublon ?","")))))</f>
        <v/>
      </c>
      <c r="N1771" s="6" t="str">
        <f aca="false">IF(D1771="","",B1771&amp;"/"&amp;C1771&amp;"/"&amp;D1771&amp;"/"&amp;G1771&amp;"/"&amp;H1771&amp;"/"&amp;TEXT(A1771,"0"))</f>
        <v/>
      </c>
    </row>
    <row r="1772" customFormat="false" ht="15" hidden="false" customHeight="false" outlineLevel="0" collapsed="false">
      <c r="E1772" s="39" t="str">
        <f aca="false">IF(D1772="","",IFERROR(INDEX(Articles!$B$5:$B$304,MATCH(D1772,Articles!$A$5:$A$304,0)),"Référence inconnue"))</f>
        <v/>
      </c>
      <c r="I1772" s="40" t="str">
        <f aca="false">IF(C1772="","",IFERROR(INDEX(Listes!$B$3:$B$20,MATCH(C1772,Listes!$A$3:$A$20,0)),""))</f>
        <v/>
      </c>
      <c r="J1772" s="40" t="n">
        <f aca="false">IF(OR(H1772="",I1772=""),0,H1772*I1772)</f>
        <v>0</v>
      </c>
      <c r="M1772" s="41" t="str">
        <f aca="false">IF(D1772="","",IF(E1772="Référence inconnue","Référence inconnue",IF(I1772="","Type inconnu",IF(AND(IFERROR(INDEX(Articles!$I$5:$I$304,MATCH(D1772,Articles!$A$5:$A$304,0)),"Aucun")&lt;&gt;"Aucun",G1772=""),"Lot manquant",IF(COUNTIF($N$2:$N$5000,N1772)&gt;1,"Doublon ?","")))))</f>
        <v/>
      </c>
      <c r="N1772" s="6" t="str">
        <f aca="false">IF(D1772="","",B1772&amp;"/"&amp;C1772&amp;"/"&amp;D1772&amp;"/"&amp;G1772&amp;"/"&amp;H1772&amp;"/"&amp;TEXT(A1772,"0"))</f>
        <v/>
      </c>
    </row>
    <row r="1773" customFormat="false" ht="15" hidden="false" customHeight="false" outlineLevel="0" collapsed="false">
      <c r="E1773" s="39" t="str">
        <f aca="false">IF(D1773="","",IFERROR(INDEX(Articles!$B$5:$B$304,MATCH(D1773,Articles!$A$5:$A$304,0)),"Référence inconnue"))</f>
        <v/>
      </c>
      <c r="I1773" s="40" t="str">
        <f aca="false">IF(C1773="","",IFERROR(INDEX(Listes!$B$3:$B$20,MATCH(C1773,Listes!$A$3:$A$20,0)),""))</f>
        <v/>
      </c>
      <c r="J1773" s="40" t="n">
        <f aca="false">IF(OR(H1773="",I1773=""),0,H1773*I1773)</f>
        <v>0</v>
      </c>
      <c r="M1773" s="41" t="str">
        <f aca="false">IF(D1773="","",IF(E1773="Référence inconnue","Référence inconnue",IF(I1773="","Type inconnu",IF(AND(IFERROR(INDEX(Articles!$I$5:$I$304,MATCH(D1773,Articles!$A$5:$A$304,0)),"Aucun")&lt;&gt;"Aucun",G1773=""),"Lot manquant",IF(COUNTIF($N$2:$N$5000,N1773)&gt;1,"Doublon ?","")))))</f>
        <v/>
      </c>
      <c r="N1773" s="6" t="str">
        <f aca="false">IF(D1773="","",B1773&amp;"/"&amp;C1773&amp;"/"&amp;D1773&amp;"/"&amp;G1773&amp;"/"&amp;H1773&amp;"/"&amp;TEXT(A1773,"0"))</f>
        <v/>
      </c>
    </row>
    <row r="1774" customFormat="false" ht="15" hidden="false" customHeight="false" outlineLevel="0" collapsed="false">
      <c r="E1774" s="39" t="str">
        <f aca="false">IF(D1774="","",IFERROR(INDEX(Articles!$B$5:$B$304,MATCH(D1774,Articles!$A$5:$A$304,0)),"Référence inconnue"))</f>
        <v/>
      </c>
      <c r="I1774" s="40" t="str">
        <f aca="false">IF(C1774="","",IFERROR(INDEX(Listes!$B$3:$B$20,MATCH(C1774,Listes!$A$3:$A$20,0)),""))</f>
        <v/>
      </c>
      <c r="J1774" s="40" t="n">
        <f aca="false">IF(OR(H1774="",I1774=""),0,H1774*I1774)</f>
        <v>0</v>
      </c>
      <c r="M1774" s="41" t="str">
        <f aca="false">IF(D1774="","",IF(E1774="Référence inconnue","Référence inconnue",IF(I1774="","Type inconnu",IF(AND(IFERROR(INDEX(Articles!$I$5:$I$304,MATCH(D1774,Articles!$A$5:$A$304,0)),"Aucun")&lt;&gt;"Aucun",G1774=""),"Lot manquant",IF(COUNTIF($N$2:$N$5000,N1774)&gt;1,"Doublon ?","")))))</f>
        <v/>
      </c>
      <c r="N1774" s="6" t="str">
        <f aca="false">IF(D1774="","",B1774&amp;"/"&amp;C1774&amp;"/"&amp;D1774&amp;"/"&amp;G1774&amp;"/"&amp;H1774&amp;"/"&amp;TEXT(A1774,"0"))</f>
        <v/>
      </c>
    </row>
    <row r="1775" customFormat="false" ht="15" hidden="false" customHeight="false" outlineLevel="0" collapsed="false">
      <c r="E1775" s="39" t="str">
        <f aca="false">IF(D1775="","",IFERROR(INDEX(Articles!$B$5:$B$304,MATCH(D1775,Articles!$A$5:$A$304,0)),"Référence inconnue"))</f>
        <v/>
      </c>
      <c r="I1775" s="40" t="str">
        <f aca="false">IF(C1775="","",IFERROR(INDEX(Listes!$B$3:$B$20,MATCH(C1775,Listes!$A$3:$A$20,0)),""))</f>
        <v/>
      </c>
      <c r="J1775" s="40" t="n">
        <f aca="false">IF(OR(H1775="",I1775=""),0,H1775*I1775)</f>
        <v>0</v>
      </c>
      <c r="M1775" s="41" t="str">
        <f aca="false">IF(D1775="","",IF(E1775="Référence inconnue","Référence inconnue",IF(I1775="","Type inconnu",IF(AND(IFERROR(INDEX(Articles!$I$5:$I$304,MATCH(D1775,Articles!$A$5:$A$304,0)),"Aucun")&lt;&gt;"Aucun",G1775=""),"Lot manquant",IF(COUNTIF($N$2:$N$5000,N1775)&gt;1,"Doublon ?","")))))</f>
        <v/>
      </c>
      <c r="N1775" s="6" t="str">
        <f aca="false">IF(D1775="","",B1775&amp;"/"&amp;C1775&amp;"/"&amp;D1775&amp;"/"&amp;G1775&amp;"/"&amp;H1775&amp;"/"&amp;TEXT(A1775,"0"))</f>
        <v/>
      </c>
    </row>
    <row r="1776" customFormat="false" ht="15" hidden="false" customHeight="false" outlineLevel="0" collapsed="false">
      <c r="E1776" s="39" t="str">
        <f aca="false">IF(D1776="","",IFERROR(INDEX(Articles!$B$5:$B$304,MATCH(D1776,Articles!$A$5:$A$304,0)),"Référence inconnue"))</f>
        <v/>
      </c>
      <c r="I1776" s="40" t="str">
        <f aca="false">IF(C1776="","",IFERROR(INDEX(Listes!$B$3:$B$20,MATCH(C1776,Listes!$A$3:$A$20,0)),""))</f>
        <v/>
      </c>
      <c r="J1776" s="40" t="n">
        <f aca="false">IF(OR(H1776="",I1776=""),0,H1776*I1776)</f>
        <v>0</v>
      </c>
      <c r="M1776" s="41" t="str">
        <f aca="false">IF(D1776="","",IF(E1776="Référence inconnue","Référence inconnue",IF(I1776="","Type inconnu",IF(AND(IFERROR(INDEX(Articles!$I$5:$I$304,MATCH(D1776,Articles!$A$5:$A$304,0)),"Aucun")&lt;&gt;"Aucun",G1776=""),"Lot manquant",IF(COUNTIF($N$2:$N$5000,N1776)&gt;1,"Doublon ?","")))))</f>
        <v/>
      </c>
      <c r="N1776" s="6" t="str">
        <f aca="false">IF(D1776="","",B1776&amp;"/"&amp;C1776&amp;"/"&amp;D1776&amp;"/"&amp;G1776&amp;"/"&amp;H1776&amp;"/"&amp;TEXT(A1776,"0"))</f>
        <v/>
      </c>
    </row>
    <row r="1777" customFormat="false" ht="15" hidden="false" customHeight="false" outlineLevel="0" collapsed="false">
      <c r="E1777" s="39" t="str">
        <f aca="false">IF(D1777="","",IFERROR(INDEX(Articles!$B$5:$B$304,MATCH(D1777,Articles!$A$5:$A$304,0)),"Référence inconnue"))</f>
        <v/>
      </c>
      <c r="I1777" s="40" t="str">
        <f aca="false">IF(C1777="","",IFERROR(INDEX(Listes!$B$3:$B$20,MATCH(C1777,Listes!$A$3:$A$20,0)),""))</f>
        <v/>
      </c>
      <c r="J1777" s="40" t="n">
        <f aca="false">IF(OR(H1777="",I1777=""),0,H1777*I1777)</f>
        <v>0</v>
      </c>
      <c r="M1777" s="41" t="str">
        <f aca="false">IF(D1777="","",IF(E1777="Référence inconnue","Référence inconnue",IF(I1777="","Type inconnu",IF(AND(IFERROR(INDEX(Articles!$I$5:$I$304,MATCH(D1777,Articles!$A$5:$A$304,0)),"Aucun")&lt;&gt;"Aucun",G1777=""),"Lot manquant",IF(COUNTIF($N$2:$N$5000,N1777)&gt;1,"Doublon ?","")))))</f>
        <v/>
      </c>
      <c r="N1777" s="6" t="str">
        <f aca="false">IF(D1777="","",B1777&amp;"/"&amp;C1777&amp;"/"&amp;D1777&amp;"/"&amp;G1777&amp;"/"&amp;H1777&amp;"/"&amp;TEXT(A1777,"0"))</f>
        <v/>
      </c>
    </row>
    <row r="1778" customFormat="false" ht="15" hidden="false" customHeight="false" outlineLevel="0" collapsed="false">
      <c r="E1778" s="39" t="str">
        <f aca="false">IF(D1778="","",IFERROR(INDEX(Articles!$B$5:$B$304,MATCH(D1778,Articles!$A$5:$A$304,0)),"Référence inconnue"))</f>
        <v/>
      </c>
      <c r="I1778" s="40" t="str">
        <f aca="false">IF(C1778="","",IFERROR(INDEX(Listes!$B$3:$B$20,MATCH(C1778,Listes!$A$3:$A$20,0)),""))</f>
        <v/>
      </c>
      <c r="J1778" s="40" t="n">
        <f aca="false">IF(OR(H1778="",I1778=""),0,H1778*I1778)</f>
        <v>0</v>
      </c>
      <c r="M1778" s="41" t="str">
        <f aca="false">IF(D1778="","",IF(E1778="Référence inconnue","Référence inconnue",IF(I1778="","Type inconnu",IF(AND(IFERROR(INDEX(Articles!$I$5:$I$304,MATCH(D1778,Articles!$A$5:$A$304,0)),"Aucun")&lt;&gt;"Aucun",G1778=""),"Lot manquant",IF(COUNTIF($N$2:$N$5000,N1778)&gt;1,"Doublon ?","")))))</f>
        <v/>
      </c>
      <c r="N1778" s="6" t="str">
        <f aca="false">IF(D1778="","",B1778&amp;"/"&amp;C1778&amp;"/"&amp;D1778&amp;"/"&amp;G1778&amp;"/"&amp;H1778&amp;"/"&amp;TEXT(A1778,"0"))</f>
        <v/>
      </c>
    </row>
    <row r="1779" customFormat="false" ht="15" hidden="false" customHeight="false" outlineLevel="0" collapsed="false">
      <c r="E1779" s="39" t="str">
        <f aca="false">IF(D1779="","",IFERROR(INDEX(Articles!$B$5:$B$304,MATCH(D1779,Articles!$A$5:$A$304,0)),"Référence inconnue"))</f>
        <v/>
      </c>
      <c r="I1779" s="40" t="str">
        <f aca="false">IF(C1779="","",IFERROR(INDEX(Listes!$B$3:$B$20,MATCH(C1779,Listes!$A$3:$A$20,0)),""))</f>
        <v/>
      </c>
      <c r="J1779" s="40" t="n">
        <f aca="false">IF(OR(H1779="",I1779=""),0,H1779*I1779)</f>
        <v>0</v>
      </c>
      <c r="M1779" s="41" t="str">
        <f aca="false">IF(D1779="","",IF(E1779="Référence inconnue","Référence inconnue",IF(I1779="","Type inconnu",IF(AND(IFERROR(INDEX(Articles!$I$5:$I$304,MATCH(D1779,Articles!$A$5:$A$304,0)),"Aucun")&lt;&gt;"Aucun",G1779=""),"Lot manquant",IF(COUNTIF($N$2:$N$5000,N1779)&gt;1,"Doublon ?","")))))</f>
        <v/>
      </c>
      <c r="N1779" s="6" t="str">
        <f aca="false">IF(D1779="","",B1779&amp;"/"&amp;C1779&amp;"/"&amp;D1779&amp;"/"&amp;G1779&amp;"/"&amp;H1779&amp;"/"&amp;TEXT(A1779,"0"))</f>
        <v/>
      </c>
    </row>
    <row r="1780" customFormat="false" ht="15" hidden="false" customHeight="false" outlineLevel="0" collapsed="false">
      <c r="E1780" s="39" t="str">
        <f aca="false">IF(D1780="","",IFERROR(INDEX(Articles!$B$5:$B$304,MATCH(D1780,Articles!$A$5:$A$304,0)),"Référence inconnue"))</f>
        <v/>
      </c>
      <c r="I1780" s="40" t="str">
        <f aca="false">IF(C1780="","",IFERROR(INDEX(Listes!$B$3:$B$20,MATCH(C1780,Listes!$A$3:$A$20,0)),""))</f>
        <v/>
      </c>
      <c r="J1780" s="40" t="n">
        <f aca="false">IF(OR(H1780="",I1780=""),0,H1780*I1780)</f>
        <v>0</v>
      </c>
      <c r="M1780" s="41" t="str">
        <f aca="false">IF(D1780="","",IF(E1780="Référence inconnue","Référence inconnue",IF(I1780="","Type inconnu",IF(AND(IFERROR(INDEX(Articles!$I$5:$I$304,MATCH(D1780,Articles!$A$5:$A$304,0)),"Aucun")&lt;&gt;"Aucun",G1780=""),"Lot manquant",IF(COUNTIF($N$2:$N$5000,N1780)&gt;1,"Doublon ?","")))))</f>
        <v/>
      </c>
      <c r="N1780" s="6" t="str">
        <f aca="false">IF(D1780="","",B1780&amp;"/"&amp;C1780&amp;"/"&amp;D1780&amp;"/"&amp;G1780&amp;"/"&amp;H1780&amp;"/"&amp;TEXT(A1780,"0"))</f>
        <v/>
      </c>
    </row>
    <row r="1781" customFormat="false" ht="15" hidden="false" customHeight="false" outlineLevel="0" collapsed="false">
      <c r="E1781" s="39" t="str">
        <f aca="false">IF(D1781="","",IFERROR(INDEX(Articles!$B$5:$B$304,MATCH(D1781,Articles!$A$5:$A$304,0)),"Référence inconnue"))</f>
        <v/>
      </c>
      <c r="I1781" s="40" t="str">
        <f aca="false">IF(C1781="","",IFERROR(INDEX(Listes!$B$3:$B$20,MATCH(C1781,Listes!$A$3:$A$20,0)),""))</f>
        <v/>
      </c>
      <c r="J1781" s="40" t="n">
        <f aca="false">IF(OR(H1781="",I1781=""),0,H1781*I1781)</f>
        <v>0</v>
      </c>
      <c r="M1781" s="41" t="str">
        <f aca="false">IF(D1781="","",IF(E1781="Référence inconnue","Référence inconnue",IF(I1781="","Type inconnu",IF(AND(IFERROR(INDEX(Articles!$I$5:$I$304,MATCH(D1781,Articles!$A$5:$A$304,0)),"Aucun")&lt;&gt;"Aucun",G1781=""),"Lot manquant",IF(COUNTIF($N$2:$N$5000,N1781)&gt;1,"Doublon ?","")))))</f>
        <v/>
      </c>
      <c r="N1781" s="6" t="str">
        <f aca="false">IF(D1781="","",B1781&amp;"/"&amp;C1781&amp;"/"&amp;D1781&amp;"/"&amp;G1781&amp;"/"&amp;H1781&amp;"/"&amp;TEXT(A1781,"0"))</f>
        <v/>
      </c>
    </row>
    <row r="1782" customFormat="false" ht="15" hidden="false" customHeight="false" outlineLevel="0" collapsed="false">
      <c r="E1782" s="39" t="str">
        <f aca="false">IF(D1782="","",IFERROR(INDEX(Articles!$B$5:$B$304,MATCH(D1782,Articles!$A$5:$A$304,0)),"Référence inconnue"))</f>
        <v/>
      </c>
      <c r="I1782" s="40" t="str">
        <f aca="false">IF(C1782="","",IFERROR(INDEX(Listes!$B$3:$B$20,MATCH(C1782,Listes!$A$3:$A$20,0)),""))</f>
        <v/>
      </c>
      <c r="J1782" s="40" t="n">
        <f aca="false">IF(OR(H1782="",I1782=""),0,H1782*I1782)</f>
        <v>0</v>
      </c>
      <c r="M1782" s="41" t="str">
        <f aca="false">IF(D1782="","",IF(E1782="Référence inconnue","Référence inconnue",IF(I1782="","Type inconnu",IF(AND(IFERROR(INDEX(Articles!$I$5:$I$304,MATCH(D1782,Articles!$A$5:$A$304,0)),"Aucun")&lt;&gt;"Aucun",G1782=""),"Lot manquant",IF(COUNTIF($N$2:$N$5000,N1782)&gt;1,"Doublon ?","")))))</f>
        <v/>
      </c>
      <c r="N1782" s="6" t="str">
        <f aca="false">IF(D1782="","",B1782&amp;"/"&amp;C1782&amp;"/"&amp;D1782&amp;"/"&amp;G1782&amp;"/"&amp;H1782&amp;"/"&amp;TEXT(A1782,"0"))</f>
        <v/>
      </c>
    </row>
    <row r="1783" customFormat="false" ht="15" hidden="false" customHeight="false" outlineLevel="0" collapsed="false">
      <c r="E1783" s="39" t="str">
        <f aca="false">IF(D1783="","",IFERROR(INDEX(Articles!$B$5:$B$304,MATCH(D1783,Articles!$A$5:$A$304,0)),"Référence inconnue"))</f>
        <v/>
      </c>
      <c r="I1783" s="40" t="str">
        <f aca="false">IF(C1783="","",IFERROR(INDEX(Listes!$B$3:$B$20,MATCH(C1783,Listes!$A$3:$A$20,0)),""))</f>
        <v/>
      </c>
      <c r="J1783" s="40" t="n">
        <f aca="false">IF(OR(H1783="",I1783=""),0,H1783*I1783)</f>
        <v>0</v>
      </c>
      <c r="M1783" s="41" t="str">
        <f aca="false">IF(D1783="","",IF(E1783="Référence inconnue","Référence inconnue",IF(I1783="","Type inconnu",IF(AND(IFERROR(INDEX(Articles!$I$5:$I$304,MATCH(D1783,Articles!$A$5:$A$304,0)),"Aucun")&lt;&gt;"Aucun",G1783=""),"Lot manquant",IF(COUNTIF($N$2:$N$5000,N1783)&gt;1,"Doublon ?","")))))</f>
        <v/>
      </c>
      <c r="N1783" s="6" t="str">
        <f aca="false">IF(D1783="","",B1783&amp;"/"&amp;C1783&amp;"/"&amp;D1783&amp;"/"&amp;G1783&amp;"/"&amp;H1783&amp;"/"&amp;TEXT(A1783,"0"))</f>
        <v/>
      </c>
    </row>
    <row r="1784" customFormat="false" ht="15" hidden="false" customHeight="false" outlineLevel="0" collapsed="false">
      <c r="E1784" s="39" t="str">
        <f aca="false">IF(D1784="","",IFERROR(INDEX(Articles!$B$5:$B$304,MATCH(D1784,Articles!$A$5:$A$304,0)),"Référence inconnue"))</f>
        <v/>
      </c>
      <c r="I1784" s="40" t="str">
        <f aca="false">IF(C1784="","",IFERROR(INDEX(Listes!$B$3:$B$20,MATCH(C1784,Listes!$A$3:$A$20,0)),""))</f>
        <v/>
      </c>
      <c r="J1784" s="40" t="n">
        <f aca="false">IF(OR(H1784="",I1784=""),0,H1784*I1784)</f>
        <v>0</v>
      </c>
      <c r="M1784" s="41" t="str">
        <f aca="false">IF(D1784="","",IF(E1784="Référence inconnue","Référence inconnue",IF(I1784="","Type inconnu",IF(AND(IFERROR(INDEX(Articles!$I$5:$I$304,MATCH(D1784,Articles!$A$5:$A$304,0)),"Aucun")&lt;&gt;"Aucun",G1784=""),"Lot manquant",IF(COUNTIF($N$2:$N$5000,N1784)&gt;1,"Doublon ?","")))))</f>
        <v/>
      </c>
      <c r="N1784" s="6" t="str">
        <f aca="false">IF(D1784="","",B1784&amp;"/"&amp;C1784&amp;"/"&amp;D1784&amp;"/"&amp;G1784&amp;"/"&amp;H1784&amp;"/"&amp;TEXT(A1784,"0"))</f>
        <v/>
      </c>
    </row>
    <row r="1785" customFormat="false" ht="15" hidden="false" customHeight="false" outlineLevel="0" collapsed="false">
      <c r="E1785" s="39" t="str">
        <f aca="false">IF(D1785="","",IFERROR(INDEX(Articles!$B$5:$B$304,MATCH(D1785,Articles!$A$5:$A$304,0)),"Référence inconnue"))</f>
        <v/>
      </c>
      <c r="I1785" s="40" t="str">
        <f aca="false">IF(C1785="","",IFERROR(INDEX(Listes!$B$3:$B$20,MATCH(C1785,Listes!$A$3:$A$20,0)),""))</f>
        <v/>
      </c>
      <c r="J1785" s="40" t="n">
        <f aca="false">IF(OR(H1785="",I1785=""),0,H1785*I1785)</f>
        <v>0</v>
      </c>
      <c r="M1785" s="41" t="str">
        <f aca="false">IF(D1785="","",IF(E1785="Référence inconnue","Référence inconnue",IF(I1785="","Type inconnu",IF(AND(IFERROR(INDEX(Articles!$I$5:$I$304,MATCH(D1785,Articles!$A$5:$A$304,0)),"Aucun")&lt;&gt;"Aucun",G1785=""),"Lot manquant",IF(COUNTIF($N$2:$N$5000,N1785)&gt;1,"Doublon ?","")))))</f>
        <v/>
      </c>
      <c r="N1785" s="6" t="str">
        <f aca="false">IF(D1785="","",B1785&amp;"/"&amp;C1785&amp;"/"&amp;D1785&amp;"/"&amp;G1785&amp;"/"&amp;H1785&amp;"/"&amp;TEXT(A1785,"0"))</f>
        <v/>
      </c>
    </row>
    <row r="1786" customFormat="false" ht="15" hidden="false" customHeight="false" outlineLevel="0" collapsed="false">
      <c r="E1786" s="39" t="str">
        <f aca="false">IF(D1786="","",IFERROR(INDEX(Articles!$B$5:$B$304,MATCH(D1786,Articles!$A$5:$A$304,0)),"Référence inconnue"))</f>
        <v/>
      </c>
      <c r="I1786" s="40" t="str">
        <f aca="false">IF(C1786="","",IFERROR(INDEX(Listes!$B$3:$B$20,MATCH(C1786,Listes!$A$3:$A$20,0)),""))</f>
        <v/>
      </c>
      <c r="J1786" s="40" t="n">
        <f aca="false">IF(OR(H1786="",I1786=""),0,H1786*I1786)</f>
        <v>0</v>
      </c>
      <c r="M1786" s="41" t="str">
        <f aca="false">IF(D1786="","",IF(E1786="Référence inconnue","Référence inconnue",IF(I1786="","Type inconnu",IF(AND(IFERROR(INDEX(Articles!$I$5:$I$304,MATCH(D1786,Articles!$A$5:$A$304,0)),"Aucun")&lt;&gt;"Aucun",G1786=""),"Lot manquant",IF(COUNTIF($N$2:$N$5000,N1786)&gt;1,"Doublon ?","")))))</f>
        <v/>
      </c>
      <c r="N1786" s="6" t="str">
        <f aca="false">IF(D1786="","",B1786&amp;"/"&amp;C1786&amp;"/"&amp;D1786&amp;"/"&amp;G1786&amp;"/"&amp;H1786&amp;"/"&amp;TEXT(A1786,"0"))</f>
        <v/>
      </c>
    </row>
    <row r="1787" customFormat="false" ht="15" hidden="false" customHeight="false" outlineLevel="0" collapsed="false">
      <c r="E1787" s="39" t="str">
        <f aca="false">IF(D1787="","",IFERROR(INDEX(Articles!$B$5:$B$304,MATCH(D1787,Articles!$A$5:$A$304,0)),"Référence inconnue"))</f>
        <v/>
      </c>
      <c r="I1787" s="40" t="str">
        <f aca="false">IF(C1787="","",IFERROR(INDEX(Listes!$B$3:$B$20,MATCH(C1787,Listes!$A$3:$A$20,0)),""))</f>
        <v/>
      </c>
      <c r="J1787" s="40" t="n">
        <f aca="false">IF(OR(H1787="",I1787=""),0,H1787*I1787)</f>
        <v>0</v>
      </c>
      <c r="M1787" s="41" t="str">
        <f aca="false">IF(D1787="","",IF(E1787="Référence inconnue","Référence inconnue",IF(I1787="","Type inconnu",IF(AND(IFERROR(INDEX(Articles!$I$5:$I$304,MATCH(D1787,Articles!$A$5:$A$304,0)),"Aucun")&lt;&gt;"Aucun",G1787=""),"Lot manquant",IF(COUNTIF($N$2:$N$5000,N1787)&gt;1,"Doublon ?","")))))</f>
        <v/>
      </c>
      <c r="N1787" s="6" t="str">
        <f aca="false">IF(D1787="","",B1787&amp;"/"&amp;C1787&amp;"/"&amp;D1787&amp;"/"&amp;G1787&amp;"/"&amp;H1787&amp;"/"&amp;TEXT(A1787,"0"))</f>
        <v/>
      </c>
    </row>
    <row r="1788" customFormat="false" ht="15" hidden="false" customHeight="false" outlineLevel="0" collapsed="false">
      <c r="E1788" s="39" t="str">
        <f aca="false">IF(D1788="","",IFERROR(INDEX(Articles!$B$5:$B$304,MATCH(D1788,Articles!$A$5:$A$304,0)),"Référence inconnue"))</f>
        <v/>
      </c>
      <c r="I1788" s="40" t="str">
        <f aca="false">IF(C1788="","",IFERROR(INDEX(Listes!$B$3:$B$20,MATCH(C1788,Listes!$A$3:$A$20,0)),""))</f>
        <v/>
      </c>
      <c r="J1788" s="40" t="n">
        <f aca="false">IF(OR(H1788="",I1788=""),0,H1788*I1788)</f>
        <v>0</v>
      </c>
      <c r="M1788" s="41" t="str">
        <f aca="false">IF(D1788="","",IF(E1788="Référence inconnue","Référence inconnue",IF(I1788="","Type inconnu",IF(AND(IFERROR(INDEX(Articles!$I$5:$I$304,MATCH(D1788,Articles!$A$5:$A$304,0)),"Aucun")&lt;&gt;"Aucun",G1788=""),"Lot manquant",IF(COUNTIF($N$2:$N$5000,N1788)&gt;1,"Doublon ?","")))))</f>
        <v/>
      </c>
      <c r="N1788" s="6" t="str">
        <f aca="false">IF(D1788="","",B1788&amp;"/"&amp;C1788&amp;"/"&amp;D1788&amp;"/"&amp;G1788&amp;"/"&amp;H1788&amp;"/"&amp;TEXT(A1788,"0"))</f>
        <v/>
      </c>
    </row>
    <row r="1789" customFormat="false" ht="15" hidden="false" customHeight="false" outlineLevel="0" collapsed="false">
      <c r="E1789" s="39" t="str">
        <f aca="false">IF(D1789="","",IFERROR(INDEX(Articles!$B$5:$B$304,MATCH(D1789,Articles!$A$5:$A$304,0)),"Référence inconnue"))</f>
        <v/>
      </c>
      <c r="I1789" s="40" t="str">
        <f aca="false">IF(C1789="","",IFERROR(INDEX(Listes!$B$3:$B$20,MATCH(C1789,Listes!$A$3:$A$20,0)),""))</f>
        <v/>
      </c>
      <c r="J1789" s="40" t="n">
        <f aca="false">IF(OR(H1789="",I1789=""),0,H1789*I1789)</f>
        <v>0</v>
      </c>
      <c r="M1789" s="41" t="str">
        <f aca="false">IF(D1789="","",IF(E1789="Référence inconnue","Référence inconnue",IF(I1789="","Type inconnu",IF(AND(IFERROR(INDEX(Articles!$I$5:$I$304,MATCH(D1789,Articles!$A$5:$A$304,0)),"Aucun")&lt;&gt;"Aucun",G1789=""),"Lot manquant",IF(COUNTIF($N$2:$N$5000,N1789)&gt;1,"Doublon ?","")))))</f>
        <v/>
      </c>
      <c r="N1789" s="6" t="str">
        <f aca="false">IF(D1789="","",B1789&amp;"/"&amp;C1789&amp;"/"&amp;D1789&amp;"/"&amp;G1789&amp;"/"&amp;H1789&amp;"/"&amp;TEXT(A1789,"0"))</f>
        <v/>
      </c>
    </row>
    <row r="1790" customFormat="false" ht="15" hidden="false" customHeight="false" outlineLevel="0" collapsed="false">
      <c r="E1790" s="39" t="str">
        <f aca="false">IF(D1790="","",IFERROR(INDEX(Articles!$B$5:$B$304,MATCH(D1790,Articles!$A$5:$A$304,0)),"Référence inconnue"))</f>
        <v/>
      </c>
      <c r="I1790" s="40" t="str">
        <f aca="false">IF(C1790="","",IFERROR(INDEX(Listes!$B$3:$B$20,MATCH(C1790,Listes!$A$3:$A$20,0)),""))</f>
        <v/>
      </c>
      <c r="J1790" s="40" t="n">
        <f aca="false">IF(OR(H1790="",I1790=""),0,H1790*I1790)</f>
        <v>0</v>
      </c>
      <c r="M1790" s="41" t="str">
        <f aca="false">IF(D1790="","",IF(E1790="Référence inconnue","Référence inconnue",IF(I1790="","Type inconnu",IF(AND(IFERROR(INDEX(Articles!$I$5:$I$304,MATCH(D1790,Articles!$A$5:$A$304,0)),"Aucun")&lt;&gt;"Aucun",G1790=""),"Lot manquant",IF(COUNTIF($N$2:$N$5000,N1790)&gt;1,"Doublon ?","")))))</f>
        <v/>
      </c>
      <c r="N1790" s="6" t="str">
        <f aca="false">IF(D1790="","",B1790&amp;"/"&amp;C1790&amp;"/"&amp;D1790&amp;"/"&amp;G1790&amp;"/"&amp;H1790&amp;"/"&amp;TEXT(A1790,"0"))</f>
        <v/>
      </c>
    </row>
    <row r="1791" customFormat="false" ht="15" hidden="false" customHeight="false" outlineLevel="0" collapsed="false">
      <c r="E1791" s="39" t="str">
        <f aca="false">IF(D1791="","",IFERROR(INDEX(Articles!$B$5:$B$304,MATCH(D1791,Articles!$A$5:$A$304,0)),"Référence inconnue"))</f>
        <v/>
      </c>
      <c r="I1791" s="40" t="str">
        <f aca="false">IF(C1791="","",IFERROR(INDEX(Listes!$B$3:$B$20,MATCH(C1791,Listes!$A$3:$A$20,0)),""))</f>
        <v/>
      </c>
      <c r="J1791" s="40" t="n">
        <f aca="false">IF(OR(H1791="",I1791=""),0,H1791*I1791)</f>
        <v>0</v>
      </c>
      <c r="M1791" s="41" t="str">
        <f aca="false">IF(D1791="","",IF(E1791="Référence inconnue","Référence inconnue",IF(I1791="","Type inconnu",IF(AND(IFERROR(INDEX(Articles!$I$5:$I$304,MATCH(D1791,Articles!$A$5:$A$304,0)),"Aucun")&lt;&gt;"Aucun",G1791=""),"Lot manquant",IF(COUNTIF($N$2:$N$5000,N1791)&gt;1,"Doublon ?","")))))</f>
        <v/>
      </c>
      <c r="N1791" s="6" t="str">
        <f aca="false">IF(D1791="","",B1791&amp;"/"&amp;C1791&amp;"/"&amp;D1791&amp;"/"&amp;G1791&amp;"/"&amp;H1791&amp;"/"&amp;TEXT(A1791,"0"))</f>
        <v/>
      </c>
    </row>
    <row r="1792" customFormat="false" ht="15" hidden="false" customHeight="false" outlineLevel="0" collapsed="false">
      <c r="E1792" s="39" t="str">
        <f aca="false">IF(D1792="","",IFERROR(INDEX(Articles!$B$5:$B$304,MATCH(D1792,Articles!$A$5:$A$304,0)),"Référence inconnue"))</f>
        <v/>
      </c>
      <c r="I1792" s="40" t="str">
        <f aca="false">IF(C1792="","",IFERROR(INDEX(Listes!$B$3:$B$20,MATCH(C1792,Listes!$A$3:$A$20,0)),""))</f>
        <v/>
      </c>
      <c r="J1792" s="40" t="n">
        <f aca="false">IF(OR(H1792="",I1792=""),0,H1792*I1792)</f>
        <v>0</v>
      </c>
      <c r="M1792" s="41" t="str">
        <f aca="false">IF(D1792="","",IF(E1792="Référence inconnue","Référence inconnue",IF(I1792="","Type inconnu",IF(AND(IFERROR(INDEX(Articles!$I$5:$I$304,MATCH(D1792,Articles!$A$5:$A$304,0)),"Aucun")&lt;&gt;"Aucun",G1792=""),"Lot manquant",IF(COUNTIF($N$2:$N$5000,N1792)&gt;1,"Doublon ?","")))))</f>
        <v/>
      </c>
      <c r="N1792" s="6" t="str">
        <f aca="false">IF(D1792="","",B1792&amp;"/"&amp;C1792&amp;"/"&amp;D1792&amp;"/"&amp;G1792&amp;"/"&amp;H1792&amp;"/"&amp;TEXT(A1792,"0"))</f>
        <v/>
      </c>
    </row>
    <row r="1793" customFormat="false" ht="15" hidden="false" customHeight="false" outlineLevel="0" collapsed="false">
      <c r="E1793" s="39" t="str">
        <f aca="false">IF(D1793="","",IFERROR(INDEX(Articles!$B$5:$B$304,MATCH(D1793,Articles!$A$5:$A$304,0)),"Référence inconnue"))</f>
        <v/>
      </c>
      <c r="I1793" s="40" t="str">
        <f aca="false">IF(C1793="","",IFERROR(INDEX(Listes!$B$3:$B$20,MATCH(C1793,Listes!$A$3:$A$20,0)),""))</f>
        <v/>
      </c>
      <c r="J1793" s="40" t="n">
        <f aca="false">IF(OR(H1793="",I1793=""),0,H1793*I1793)</f>
        <v>0</v>
      </c>
      <c r="M1793" s="41" t="str">
        <f aca="false">IF(D1793="","",IF(E1793="Référence inconnue","Référence inconnue",IF(I1793="","Type inconnu",IF(AND(IFERROR(INDEX(Articles!$I$5:$I$304,MATCH(D1793,Articles!$A$5:$A$304,0)),"Aucun")&lt;&gt;"Aucun",G1793=""),"Lot manquant",IF(COUNTIF($N$2:$N$5000,N1793)&gt;1,"Doublon ?","")))))</f>
        <v/>
      </c>
      <c r="N1793" s="6" t="str">
        <f aca="false">IF(D1793="","",B1793&amp;"/"&amp;C1793&amp;"/"&amp;D1793&amp;"/"&amp;G1793&amp;"/"&amp;H1793&amp;"/"&amp;TEXT(A1793,"0"))</f>
        <v/>
      </c>
    </row>
    <row r="1794" customFormat="false" ht="15" hidden="false" customHeight="false" outlineLevel="0" collapsed="false">
      <c r="E1794" s="39" t="str">
        <f aca="false">IF(D1794="","",IFERROR(INDEX(Articles!$B$5:$B$304,MATCH(D1794,Articles!$A$5:$A$304,0)),"Référence inconnue"))</f>
        <v/>
      </c>
      <c r="I1794" s="40" t="str">
        <f aca="false">IF(C1794="","",IFERROR(INDEX(Listes!$B$3:$B$20,MATCH(C1794,Listes!$A$3:$A$20,0)),""))</f>
        <v/>
      </c>
      <c r="J1794" s="40" t="n">
        <f aca="false">IF(OR(H1794="",I1794=""),0,H1794*I1794)</f>
        <v>0</v>
      </c>
      <c r="M1794" s="41" t="str">
        <f aca="false">IF(D1794="","",IF(E1794="Référence inconnue","Référence inconnue",IF(I1794="","Type inconnu",IF(AND(IFERROR(INDEX(Articles!$I$5:$I$304,MATCH(D1794,Articles!$A$5:$A$304,0)),"Aucun")&lt;&gt;"Aucun",G1794=""),"Lot manquant",IF(COUNTIF($N$2:$N$5000,N1794)&gt;1,"Doublon ?","")))))</f>
        <v/>
      </c>
      <c r="N1794" s="6" t="str">
        <f aca="false">IF(D1794="","",B1794&amp;"/"&amp;C1794&amp;"/"&amp;D1794&amp;"/"&amp;G1794&amp;"/"&amp;H1794&amp;"/"&amp;TEXT(A1794,"0"))</f>
        <v/>
      </c>
    </row>
    <row r="1795" customFormat="false" ht="15" hidden="false" customHeight="false" outlineLevel="0" collapsed="false">
      <c r="E1795" s="39" t="str">
        <f aca="false">IF(D1795="","",IFERROR(INDEX(Articles!$B$5:$B$304,MATCH(D1795,Articles!$A$5:$A$304,0)),"Référence inconnue"))</f>
        <v/>
      </c>
      <c r="I1795" s="40" t="str">
        <f aca="false">IF(C1795="","",IFERROR(INDEX(Listes!$B$3:$B$20,MATCH(C1795,Listes!$A$3:$A$20,0)),""))</f>
        <v/>
      </c>
      <c r="J1795" s="40" t="n">
        <f aca="false">IF(OR(H1795="",I1795=""),0,H1795*I1795)</f>
        <v>0</v>
      </c>
      <c r="M1795" s="41" t="str">
        <f aca="false">IF(D1795="","",IF(E1795="Référence inconnue","Référence inconnue",IF(I1795="","Type inconnu",IF(AND(IFERROR(INDEX(Articles!$I$5:$I$304,MATCH(D1795,Articles!$A$5:$A$304,0)),"Aucun")&lt;&gt;"Aucun",G1795=""),"Lot manquant",IF(COUNTIF($N$2:$N$5000,N1795)&gt;1,"Doublon ?","")))))</f>
        <v/>
      </c>
      <c r="N1795" s="6" t="str">
        <f aca="false">IF(D1795="","",B1795&amp;"/"&amp;C1795&amp;"/"&amp;D1795&amp;"/"&amp;G1795&amp;"/"&amp;H1795&amp;"/"&amp;TEXT(A1795,"0"))</f>
        <v/>
      </c>
    </row>
    <row r="1796" customFormat="false" ht="15" hidden="false" customHeight="false" outlineLevel="0" collapsed="false">
      <c r="E1796" s="39" t="str">
        <f aca="false">IF(D1796="","",IFERROR(INDEX(Articles!$B$5:$B$304,MATCH(D1796,Articles!$A$5:$A$304,0)),"Référence inconnue"))</f>
        <v/>
      </c>
      <c r="I1796" s="40" t="str">
        <f aca="false">IF(C1796="","",IFERROR(INDEX(Listes!$B$3:$B$20,MATCH(C1796,Listes!$A$3:$A$20,0)),""))</f>
        <v/>
      </c>
      <c r="J1796" s="40" t="n">
        <f aca="false">IF(OR(H1796="",I1796=""),0,H1796*I1796)</f>
        <v>0</v>
      </c>
      <c r="M1796" s="41" t="str">
        <f aca="false">IF(D1796="","",IF(E1796="Référence inconnue","Référence inconnue",IF(I1796="","Type inconnu",IF(AND(IFERROR(INDEX(Articles!$I$5:$I$304,MATCH(D1796,Articles!$A$5:$A$304,0)),"Aucun")&lt;&gt;"Aucun",G1796=""),"Lot manquant",IF(COUNTIF($N$2:$N$5000,N1796)&gt;1,"Doublon ?","")))))</f>
        <v/>
      </c>
      <c r="N1796" s="6" t="str">
        <f aca="false">IF(D1796="","",B1796&amp;"/"&amp;C1796&amp;"/"&amp;D1796&amp;"/"&amp;G1796&amp;"/"&amp;H1796&amp;"/"&amp;TEXT(A1796,"0"))</f>
        <v/>
      </c>
    </row>
    <row r="1797" customFormat="false" ht="15" hidden="false" customHeight="false" outlineLevel="0" collapsed="false">
      <c r="E1797" s="39" t="str">
        <f aca="false">IF(D1797="","",IFERROR(INDEX(Articles!$B$5:$B$304,MATCH(D1797,Articles!$A$5:$A$304,0)),"Référence inconnue"))</f>
        <v/>
      </c>
      <c r="I1797" s="40" t="str">
        <f aca="false">IF(C1797="","",IFERROR(INDEX(Listes!$B$3:$B$20,MATCH(C1797,Listes!$A$3:$A$20,0)),""))</f>
        <v/>
      </c>
      <c r="J1797" s="40" t="n">
        <f aca="false">IF(OR(H1797="",I1797=""),0,H1797*I1797)</f>
        <v>0</v>
      </c>
      <c r="M1797" s="41" t="str">
        <f aca="false">IF(D1797="","",IF(E1797="Référence inconnue","Référence inconnue",IF(I1797="","Type inconnu",IF(AND(IFERROR(INDEX(Articles!$I$5:$I$304,MATCH(D1797,Articles!$A$5:$A$304,0)),"Aucun")&lt;&gt;"Aucun",G1797=""),"Lot manquant",IF(COUNTIF($N$2:$N$5000,N1797)&gt;1,"Doublon ?","")))))</f>
        <v/>
      </c>
      <c r="N1797" s="6" t="str">
        <f aca="false">IF(D1797="","",B1797&amp;"/"&amp;C1797&amp;"/"&amp;D1797&amp;"/"&amp;G1797&amp;"/"&amp;H1797&amp;"/"&amp;TEXT(A1797,"0"))</f>
        <v/>
      </c>
    </row>
    <row r="1798" customFormat="false" ht="15" hidden="false" customHeight="false" outlineLevel="0" collapsed="false">
      <c r="E1798" s="39" t="str">
        <f aca="false">IF(D1798="","",IFERROR(INDEX(Articles!$B$5:$B$304,MATCH(D1798,Articles!$A$5:$A$304,0)),"Référence inconnue"))</f>
        <v/>
      </c>
      <c r="I1798" s="40" t="str">
        <f aca="false">IF(C1798="","",IFERROR(INDEX(Listes!$B$3:$B$20,MATCH(C1798,Listes!$A$3:$A$20,0)),""))</f>
        <v/>
      </c>
      <c r="J1798" s="40" t="n">
        <f aca="false">IF(OR(H1798="",I1798=""),0,H1798*I1798)</f>
        <v>0</v>
      </c>
      <c r="M1798" s="41" t="str">
        <f aca="false">IF(D1798="","",IF(E1798="Référence inconnue","Référence inconnue",IF(I1798="","Type inconnu",IF(AND(IFERROR(INDEX(Articles!$I$5:$I$304,MATCH(D1798,Articles!$A$5:$A$304,0)),"Aucun")&lt;&gt;"Aucun",G1798=""),"Lot manquant",IF(COUNTIF($N$2:$N$5000,N1798)&gt;1,"Doublon ?","")))))</f>
        <v/>
      </c>
      <c r="N1798" s="6" t="str">
        <f aca="false">IF(D1798="","",B1798&amp;"/"&amp;C1798&amp;"/"&amp;D1798&amp;"/"&amp;G1798&amp;"/"&amp;H1798&amp;"/"&amp;TEXT(A1798,"0"))</f>
        <v/>
      </c>
    </row>
    <row r="1799" customFormat="false" ht="15" hidden="false" customHeight="false" outlineLevel="0" collapsed="false">
      <c r="E1799" s="39" t="str">
        <f aca="false">IF(D1799="","",IFERROR(INDEX(Articles!$B$5:$B$304,MATCH(D1799,Articles!$A$5:$A$304,0)),"Référence inconnue"))</f>
        <v/>
      </c>
      <c r="I1799" s="40" t="str">
        <f aca="false">IF(C1799="","",IFERROR(INDEX(Listes!$B$3:$B$20,MATCH(C1799,Listes!$A$3:$A$20,0)),""))</f>
        <v/>
      </c>
      <c r="J1799" s="40" t="n">
        <f aca="false">IF(OR(H1799="",I1799=""),0,H1799*I1799)</f>
        <v>0</v>
      </c>
      <c r="M1799" s="41" t="str">
        <f aca="false">IF(D1799="","",IF(E1799="Référence inconnue","Référence inconnue",IF(I1799="","Type inconnu",IF(AND(IFERROR(INDEX(Articles!$I$5:$I$304,MATCH(D1799,Articles!$A$5:$A$304,0)),"Aucun")&lt;&gt;"Aucun",G1799=""),"Lot manquant",IF(COUNTIF($N$2:$N$5000,N1799)&gt;1,"Doublon ?","")))))</f>
        <v/>
      </c>
      <c r="N1799" s="6" t="str">
        <f aca="false">IF(D1799="","",B1799&amp;"/"&amp;C1799&amp;"/"&amp;D1799&amp;"/"&amp;G1799&amp;"/"&amp;H1799&amp;"/"&amp;TEXT(A1799,"0"))</f>
        <v/>
      </c>
    </row>
    <row r="1800" customFormat="false" ht="15" hidden="false" customHeight="false" outlineLevel="0" collapsed="false">
      <c r="E1800" s="39" t="str">
        <f aca="false">IF(D1800="","",IFERROR(INDEX(Articles!$B$5:$B$304,MATCH(D1800,Articles!$A$5:$A$304,0)),"Référence inconnue"))</f>
        <v/>
      </c>
      <c r="I1800" s="40" t="str">
        <f aca="false">IF(C1800="","",IFERROR(INDEX(Listes!$B$3:$B$20,MATCH(C1800,Listes!$A$3:$A$20,0)),""))</f>
        <v/>
      </c>
      <c r="J1800" s="40" t="n">
        <f aca="false">IF(OR(H1800="",I1800=""),0,H1800*I1800)</f>
        <v>0</v>
      </c>
      <c r="M1800" s="41" t="str">
        <f aca="false">IF(D1800="","",IF(E1800="Référence inconnue","Référence inconnue",IF(I1800="","Type inconnu",IF(AND(IFERROR(INDEX(Articles!$I$5:$I$304,MATCH(D1800,Articles!$A$5:$A$304,0)),"Aucun")&lt;&gt;"Aucun",G1800=""),"Lot manquant",IF(COUNTIF($N$2:$N$5000,N1800)&gt;1,"Doublon ?","")))))</f>
        <v/>
      </c>
      <c r="N1800" s="6" t="str">
        <f aca="false">IF(D1800="","",B1800&amp;"/"&amp;C1800&amp;"/"&amp;D1800&amp;"/"&amp;G1800&amp;"/"&amp;H1800&amp;"/"&amp;TEXT(A1800,"0"))</f>
        <v/>
      </c>
    </row>
    <row r="1801" customFormat="false" ht="15" hidden="false" customHeight="false" outlineLevel="0" collapsed="false">
      <c r="E1801" s="39" t="str">
        <f aca="false">IF(D1801="","",IFERROR(INDEX(Articles!$B$5:$B$304,MATCH(D1801,Articles!$A$5:$A$304,0)),"Référence inconnue"))</f>
        <v/>
      </c>
      <c r="I1801" s="40" t="str">
        <f aca="false">IF(C1801="","",IFERROR(INDEX(Listes!$B$3:$B$20,MATCH(C1801,Listes!$A$3:$A$20,0)),""))</f>
        <v/>
      </c>
      <c r="J1801" s="40" t="n">
        <f aca="false">IF(OR(H1801="",I1801=""),0,H1801*I1801)</f>
        <v>0</v>
      </c>
      <c r="M1801" s="41" t="str">
        <f aca="false">IF(D1801="","",IF(E1801="Référence inconnue","Référence inconnue",IF(I1801="","Type inconnu",IF(AND(IFERROR(INDEX(Articles!$I$5:$I$304,MATCH(D1801,Articles!$A$5:$A$304,0)),"Aucun")&lt;&gt;"Aucun",G1801=""),"Lot manquant",IF(COUNTIF($N$2:$N$5000,N1801)&gt;1,"Doublon ?","")))))</f>
        <v/>
      </c>
      <c r="N1801" s="6" t="str">
        <f aca="false">IF(D1801="","",B1801&amp;"/"&amp;C1801&amp;"/"&amp;D1801&amp;"/"&amp;G1801&amp;"/"&amp;H1801&amp;"/"&amp;TEXT(A1801,"0"))</f>
        <v/>
      </c>
    </row>
    <row r="1802" customFormat="false" ht="15" hidden="false" customHeight="false" outlineLevel="0" collapsed="false">
      <c r="E1802" s="39" t="str">
        <f aca="false">IF(D1802="","",IFERROR(INDEX(Articles!$B$5:$B$304,MATCH(D1802,Articles!$A$5:$A$304,0)),"Référence inconnue"))</f>
        <v/>
      </c>
      <c r="I1802" s="40" t="str">
        <f aca="false">IF(C1802="","",IFERROR(INDEX(Listes!$B$3:$B$20,MATCH(C1802,Listes!$A$3:$A$20,0)),""))</f>
        <v/>
      </c>
      <c r="J1802" s="40" t="n">
        <f aca="false">IF(OR(H1802="",I1802=""),0,H1802*I1802)</f>
        <v>0</v>
      </c>
      <c r="M1802" s="41" t="str">
        <f aca="false">IF(D1802="","",IF(E1802="Référence inconnue","Référence inconnue",IF(I1802="","Type inconnu",IF(AND(IFERROR(INDEX(Articles!$I$5:$I$304,MATCH(D1802,Articles!$A$5:$A$304,0)),"Aucun")&lt;&gt;"Aucun",G1802=""),"Lot manquant",IF(COUNTIF($N$2:$N$5000,N1802)&gt;1,"Doublon ?","")))))</f>
        <v/>
      </c>
      <c r="N1802" s="6" t="str">
        <f aca="false">IF(D1802="","",B1802&amp;"/"&amp;C1802&amp;"/"&amp;D1802&amp;"/"&amp;G1802&amp;"/"&amp;H1802&amp;"/"&amp;TEXT(A1802,"0"))</f>
        <v/>
      </c>
    </row>
    <row r="1803" customFormat="false" ht="15" hidden="false" customHeight="false" outlineLevel="0" collapsed="false">
      <c r="E1803" s="39" t="str">
        <f aca="false">IF(D1803="","",IFERROR(INDEX(Articles!$B$5:$B$304,MATCH(D1803,Articles!$A$5:$A$304,0)),"Référence inconnue"))</f>
        <v/>
      </c>
      <c r="I1803" s="40" t="str">
        <f aca="false">IF(C1803="","",IFERROR(INDEX(Listes!$B$3:$B$20,MATCH(C1803,Listes!$A$3:$A$20,0)),""))</f>
        <v/>
      </c>
      <c r="J1803" s="40" t="n">
        <f aca="false">IF(OR(H1803="",I1803=""),0,H1803*I1803)</f>
        <v>0</v>
      </c>
      <c r="M1803" s="41" t="str">
        <f aca="false">IF(D1803="","",IF(E1803="Référence inconnue","Référence inconnue",IF(I1803="","Type inconnu",IF(AND(IFERROR(INDEX(Articles!$I$5:$I$304,MATCH(D1803,Articles!$A$5:$A$304,0)),"Aucun")&lt;&gt;"Aucun",G1803=""),"Lot manquant",IF(COUNTIF($N$2:$N$5000,N1803)&gt;1,"Doublon ?","")))))</f>
        <v/>
      </c>
      <c r="N1803" s="6" t="str">
        <f aca="false">IF(D1803="","",B1803&amp;"/"&amp;C1803&amp;"/"&amp;D1803&amp;"/"&amp;G1803&amp;"/"&amp;H1803&amp;"/"&amp;TEXT(A1803,"0"))</f>
        <v/>
      </c>
    </row>
    <row r="1804" customFormat="false" ht="15" hidden="false" customHeight="false" outlineLevel="0" collapsed="false">
      <c r="E1804" s="39" t="str">
        <f aca="false">IF(D1804="","",IFERROR(INDEX(Articles!$B$5:$B$304,MATCH(D1804,Articles!$A$5:$A$304,0)),"Référence inconnue"))</f>
        <v/>
      </c>
      <c r="I1804" s="40" t="str">
        <f aca="false">IF(C1804="","",IFERROR(INDEX(Listes!$B$3:$B$20,MATCH(C1804,Listes!$A$3:$A$20,0)),""))</f>
        <v/>
      </c>
      <c r="J1804" s="40" t="n">
        <f aca="false">IF(OR(H1804="",I1804=""),0,H1804*I1804)</f>
        <v>0</v>
      </c>
      <c r="M1804" s="41" t="str">
        <f aca="false">IF(D1804="","",IF(E1804="Référence inconnue","Référence inconnue",IF(I1804="","Type inconnu",IF(AND(IFERROR(INDEX(Articles!$I$5:$I$304,MATCH(D1804,Articles!$A$5:$A$304,0)),"Aucun")&lt;&gt;"Aucun",G1804=""),"Lot manquant",IF(COUNTIF($N$2:$N$5000,N1804)&gt;1,"Doublon ?","")))))</f>
        <v/>
      </c>
      <c r="N1804" s="6" t="str">
        <f aca="false">IF(D1804="","",B1804&amp;"/"&amp;C1804&amp;"/"&amp;D1804&amp;"/"&amp;G1804&amp;"/"&amp;H1804&amp;"/"&amp;TEXT(A1804,"0"))</f>
        <v/>
      </c>
    </row>
    <row r="1805" customFormat="false" ht="15" hidden="false" customHeight="false" outlineLevel="0" collapsed="false">
      <c r="E1805" s="39" t="str">
        <f aca="false">IF(D1805="","",IFERROR(INDEX(Articles!$B$5:$B$304,MATCH(D1805,Articles!$A$5:$A$304,0)),"Référence inconnue"))</f>
        <v/>
      </c>
      <c r="I1805" s="40" t="str">
        <f aca="false">IF(C1805="","",IFERROR(INDEX(Listes!$B$3:$B$20,MATCH(C1805,Listes!$A$3:$A$20,0)),""))</f>
        <v/>
      </c>
      <c r="J1805" s="40" t="n">
        <f aca="false">IF(OR(H1805="",I1805=""),0,H1805*I1805)</f>
        <v>0</v>
      </c>
      <c r="M1805" s="41" t="str">
        <f aca="false">IF(D1805="","",IF(E1805="Référence inconnue","Référence inconnue",IF(I1805="","Type inconnu",IF(AND(IFERROR(INDEX(Articles!$I$5:$I$304,MATCH(D1805,Articles!$A$5:$A$304,0)),"Aucun")&lt;&gt;"Aucun",G1805=""),"Lot manquant",IF(COUNTIF($N$2:$N$5000,N1805)&gt;1,"Doublon ?","")))))</f>
        <v/>
      </c>
      <c r="N1805" s="6" t="str">
        <f aca="false">IF(D1805="","",B1805&amp;"/"&amp;C1805&amp;"/"&amp;D1805&amp;"/"&amp;G1805&amp;"/"&amp;H1805&amp;"/"&amp;TEXT(A1805,"0"))</f>
        <v/>
      </c>
    </row>
    <row r="1806" customFormat="false" ht="15" hidden="false" customHeight="false" outlineLevel="0" collapsed="false">
      <c r="E1806" s="39" t="str">
        <f aca="false">IF(D1806="","",IFERROR(INDEX(Articles!$B$5:$B$304,MATCH(D1806,Articles!$A$5:$A$304,0)),"Référence inconnue"))</f>
        <v/>
      </c>
      <c r="I1806" s="40" t="str">
        <f aca="false">IF(C1806="","",IFERROR(INDEX(Listes!$B$3:$B$20,MATCH(C1806,Listes!$A$3:$A$20,0)),""))</f>
        <v/>
      </c>
      <c r="J1806" s="40" t="n">
        <f aca="false">IF(OR(H1806="",I1806=""),0,H1806*I1806)</f>
        <v>0</v>
      </c>
      <c r="M1806" s="41" t="str">
        <f aca="false">IF(D1806="","",IF(E1806="Référence inconnue","Référence inconnue",IF(I1806="","Type inconnu",IF(AND(IFERROR(INDEX(Articles!$I$5:$I$304,MATCH(D1806,Articles!$A$5:$A$304,0)),"Aucun")&lt;&gt;"Aucun",G1806=""),"Lot manquant",IF(COUNTIF($N$2:$N$5000,N1806)&gt;1,"Doublon ?","")))))</f>
        <v/>
      </c>
      <c r="N1806" s="6" t="str">
        <f aca="false">IF(D1806="","",B1806&amp;"/"&amp;C1806&amp;"/"&amp;D1806&amp;"/"&amp;G1806&amp;"/"&amp;H1806&amp;"/"&amp;TEXT(A1806,"0"))</f>
        <v/>
      </c>
    </row>
    <row r="1807" customFormat="false" ht="15" hidden="false" customHeight="false" outlineLevel="0" collapsed="false">
      <c r="E1807" s="39" t="str">
        <f aca="false">IF(D1807="","",IFERROR(INDEX(Articles!$B$5:$B$304,MATCH(D1807,Articles!$A$5:$A$304,0)),"Référence inconnue"))</f>
        <v/>
      </c>
      <c r="I1807" s="40" t="str">
        <f aca="false">IF(C1807="","",IFERROR(INDEX(Listes!$B$3:$B$20,MATCH(C1807,Listes!$A$3:$A$20,0)),""))</f>
        <v/>
      </c>
      <c r="J1807" s="40" t="n">
        <f aca="false">IF(OR(H1807="",I1807=""),0,H1807*I1807)</f>
        <v>0</v>
      </c>
      <c r="M1807" s="41" t="str">
        <f aca="false">IF(D1807="","",IF(E1807="Référence inconnue","Référence inconnue",IF(I1807="","Type inconnu",IF(AND(IFERROR(INDEX(Articles!$I$5:$I$304,MATCH(D1807,Articles!$A$5:$A$304,0)),"Aucun")&lt;&gt;"Aucun",G1807=""),"Lot manquant",IF(COUNTIF($N$2:$N$5000,N1807)&gt;1,"Doublon ?","")))))</f>
        <v/>
      </c>
      <c r="N1807" s="6" t="str">
        <f aca="false">IF(D1807="","",B1807&amp;"/"&amp;C1807&amp;"/"&amp;D1807&amp;"/"&amp;G1807&amp;"/"&amp;H1807&amp;"/"&amp;TEXT(A1807,"0"))</f>
        <v/>
      </c>
    </row>
    <row r="1808" customFormat="false" ht="15" hidden="false" customHeight="false" outlineLevel="0" collapsed="false">
      <c r="E1808" s="39" t="str">
        <f aca="false">IF(D1808="","",IFERROR(INDEX(Articles!$B$5:$B$304,MATCH(D1808,Articles!$A$5:$A$304,0)),"Référence inconnue"))</f>
        <v/>
      </c>
      <c r="I1808" s="40" t="str">
        <f aca="false">IF(C1808="","",IFERROR(INDEX(Listes!$B$3:$B$20,MATCH(C1808,Listes!$A$3:$A$20,0)),""))</f>
        <v/>
      </c>
      <c r="J1808" s="40" t="n">
        <f aca="false">IF(OR(H1808="",I1808=""),0,H1808*I1808)</f>
        <v>0</v>
      </c>
      <c r="M1808" s="41" t="str">
        <f aca="false">IF(D1808="","",IF(E1808="Référence inconnue","Référence inconnue",IF(I1808="","Type inconnu",IF(AND(IFERROR(INDEX(Articles!$I$5:$I$304,MATCH(D1808,Articles!$A$5:$A$304,0)),"Aucun")&lt;&gt;"Aucun",G1808=""),"Lot manquant",IF(COUNTIF($N$2:$N$5000,N1808)&gt;1,"Doublon ?","")))))</f>
        <v/>
      </c>
      <c r="N1808" s="6" t="str">
        <f aca="false">IF(D1808="","",B1808&amp;"/"&amp;C1808&amp;"/"&amp;D1808&amp;"/"&amp;G1808&amp;"/"&amp;H1808&amp;"/"&amp;TEXT(A1808,"0"))</f>
        <v/>
      </c>
    </row>
    <row r="1809" customFormat="false" ht="15" hidden="false" customHeight="false" outlineLevel="0" collapsed="false">
      <c r="E1809" s="39" t="str">
        <f aca="false">IF(D1809="","",IFERROR(INDEX(Articles!$B$5:$B$304,MATCH(D1809,Articles!$A$5:$A$304,0)),"Référence inconnue"))</f>
        <v/>
      </c>
      <c r="I1809" s="40" t="str">
        <f aca="false">IF(C1809="","",IFERROR(INDEX(Listes!$B$3:$B$20,MATCH(C1809,Listes!$A$3:$A$20,0)),""))</f>
        <v/>
      </c>
      <c r="J1809" s="40" t="n">
        <f aca="false">IF(OR(H1809="",I1809=""),0,H1809*I1809)</f>
        <v>0</v>
      </c>
      <c r="M1809" s="41" t="str">
        <f aca="false">IF(D1809="","",IF(E1809="Référence inconnue","Référence inconnue",IF(I1809="","Type inconnu",IF(AND(IFERROR(INDEX(Articles!$I$5:$I$304,MATCH(D1809,Articles!$A$5:$A$304,0)),"Aucun")&lt;&gt;"Aucun",G1809=""),"Lot manquant",IF(COUNTIF($N$2:$N$5000,N1809)&gt;1,"Doublon ?","")))))</f>
        <v/>
      </c>
      <c r="N1809" s="6" t="str">
        <f aca="false">IF(D1809="","",B1809&amp;"/"&amp;C1809&amp;"/"&amp;D1809&amp;"/"&amp;G1809&amp;"/"&amp;H1809&amp;"/"&amp;TEXT(A1809,"0"))</f>
        <v/>
      </c>
    </row>
    <row r="1810" customFormat="false" ht="15" hidden="false" customHeight="false" outlineLevel="0" collapsed="false">
      <c r="E1810" s="39" t="str">
        <f aca="false">IF(D1810="","",IFERROR(INDEX(Articles!$B$5:$B$304,MATCH(D1810,Articles!$A$5:$A$304,0)),"Référence inconnue"))</f>
        <v/>
      </c>
      <c r="I1810" s="40" t="str">
        <f aca="false">IF(C1810="","",IFERROR(INDEX(Listes!$B$3:$B$20,MATCH(C1810,Listes!$A$3:$A$20,0)),""))</f>
        <v/>
      </c>
      <c r="J1810" s="40" t="n">
        <f aca="false">IF(OR(H1810="",I1810=""),0,H1810*I1810)</f>
        <v>0</v>
      </c>
      <c r="M1810" s="41" t="str">
        <f aca="false">IF(D1810="","",IF(E1810="Référence inconnue","Référence inconnue",IF(I1810="","Type inconnu",IF(AND(IFERROR(INDEX(Articles!$I$5:$I$304,MATCH(D1810,Articles!$A$5:$A$304,0)),"Aucun")&lt;&gt;"Aucun",G1810=""),"Lot manquant",IF(COUNTIF($N$2:$N$5000,N1810)&gt;1,"Doublon ?","")))))</f>
        <v/>
      </c>
      <c r="N1810" s="6" t="str">
        <f aca="false">IF(D1810="","",B1810&amp;"/"&amp;C1810&amp;"/"&amp;D1810&amp;"/"&amp;G1810&amp;"/"&amp;H1810&amp;"/"&amp;TEXT(A1810,"0"))</f>
        <v/>
      </c>
    </row>
    <row r="1811" customFormat="false" ht="15" hidden="false" customHeight="false" outlineLevel="0" collapsed="false">
      <c r="E1811" s="39" t="str">
        <f aca="false">IF(D1811="","",IFERROR(INDEX(Articles!$B$5:$B$304,MATCH(D1811,Articles!$A$5:$A$304,0)),"Référence inconnue"))</f>
        <v/>
      </c>
      <c r="I1811" s="40" t="str">
        <f aca="false">IF(C1811="","",IFERROR(INDEX(Listes!$B$3:$B$20,MATCH(C1811,Listes!$A$3:$A$20,0)),""))</f>
        <v/>
      </c>
      <c r="J1811" s="40" t="n">
        <f aca="false">IF(OR(H1811="",I1811=""),0,H1811*I1811)</f>
        <v>0</v>
      </c>
      <c r="M1811" s="41" t="str">
        <f aca="false">IF(D1811="","",IF(E1811="Référence inconnue","Référence inconnue",IF(I1811="","Type inconnu",IF(AND(IFERROR(INDEX(Articles!$I$5:$I$304,MATCH(D1811,Articles!$A$5:$A$304,0)),"Aucun")&lt;&gt;"Aucun",G1811=""),"Lot manquant",IF(COUNTIF($N$2:$N$5000,N1811)&gt;1,"Doublon ?","")))))</f>
        <v/>
      </c>
      <c r="N1811" s="6" t="str">
        <f aca="false">IF(D1811="","",B1811&amp;"/"&amp;C1811&amp;"/"&amp;D1811&amp;"/"&amp;G1811&amp;"/"&amp;H1811&amp;"/"&amp;TEXT(A1811,"0"))</f>
        <v/>
      </c>
    </row>
    <row r="1812" customFormat="false" ht="15" hidden="false" customHeight="false" outlineLevel="0" collapsed="false">
      <c r="E1812" s="39" t="str">
        <f aca="false">IF(D1812="","",IFERROR(INDEX(Articles!$B$5:$B$304,MATCH(D1812,Articles!$A$5:$A$304,0)),"Référence inconnue"))</f>
        <v/>
      </c>
      <c r="I1812" s="40" t="str">
        <f aca="false">IF(C1812="","",IFERROR(INDEX(Listes!$B$3:$B$20,MATCH(C1812,Listes!$A$3:$A$20,0)),""))</f>
        <v/>
      </c>
      <c r="J1812" s="40" t="n">
        <f aca="false">IF(OR(H1812="",I1812=""),0,H1812*I1812)</f>
        <v>0</v>
      </c>
      <c r="M1812" s="41" t="str">
        <f aca="false">IF(D1812="","",IF(E1812="Référence inconnue","Référence inconnue",IF(I1812="","Type inconnu",IF(AND(IFERROR(INDEX(Articles!$I$5:$I$304,MATCH(D1812,Articles!$A$5:$A$304,0)),"Aucun")&lt;&gt;"Aucun",G1812=""),"Lot manquant",IF(COUNTIF($N$2:$N$5000,N1812)&gt;1,"Doublon ?","")))))</f>
        <v/>
      </c>
      <c r="N1812" s="6" t="str">
        <f aca="false">IF(D1812="","",B1812&amp;"/"&amp;C1812&amp;"/"&amp;D1812&amp;"/"&amp;G1812&amp;"/"&amp;H1812&amp;"/"&amp;TEXT(A1812,"0"))</f>
        <v/>
      </c>
    </row>
    <row r="1813" customFormat="false" ht="15" hidden="false" customHeight="false" outlineLevel="0" collapsed="false">
      <c r="E1813" s="39" t="str">
        <f aca="false">IF(D1813="","",IFERROR(INDEX(Articles!$B$5:$B$304,MATCH(D1813,Articles!$A$5:$A$304,0)),"Référence inconnue"))</f>
        <v/>
      </c>
      <c r="I1813" s="40" t="str">
        <f aca="false">IF(C1813="","",IFERROR(INDEX(Listes!$B$3:$B$20,MATCH(C1813,Listes!$A$3:$A$20,0)),""))</f>
        <v/>
      </c>
      <c r="J1813" s="40" t="n">
        <f aca="false">IF(OR(H1813="",I1813=""),0,H1813*I1813)</f>
        <v>0</v>
      </c>
      <c r="M1813" s="41" t="str">
        <f aca="false">IF(D1813="","",IF(E1813="Référence inconnue","Référence inconnue",IF(I1813="","Type inconnu",IF(AND(IFERROR(INDEX(Articles!$I$5:$I$304,MATCH(D1813,Articles!$A$5:$A$304,0)),"Aucun")&lt;&gt;"Aucun",G1813=""),"Lot manquant",IF(COUNTIF($N$2:$N$5000,N1813)&gt;1,"Doublon ?","")))))</f>
        <v/>
      </c>
      <c r="N1813" s="6" t="str">
        <f aca="false">IF(D1813="","",B1813&amp;"/"&amp;C1813&amp;"/"&amp;D1813&amp;"/"&amp;G1813&amp;"/"&amp;H1813&amp;"/"&amp;TEXT(A1813,"0"))</f>
        <v/>
      </c>
    </row>
    <row r="1814" customFormat="false" ht="15" hidden="false" customHeight="false" outlineLevel="0" collapsed="false">
      <c r="E1814" s="39" t="str">
        <f aca="false">IF(D1814="","",IFERROR(INDEX(Articles!$B$5:$B$304,MATCH(D1814,Articles!$A$5:$A$304,0)),"Référence inconnue"))</f>
        <v/>
      </c>
      <c r="I1814" s="40" t="str">
        <f aca="false">IF(C1814="","",IFERROR(INDEX(Listes!$B$3:$B$20,MATCH(C1814,Listes!$A$3:$A$20,0)),""))</f>
        <v/>
      </c>
      <c r="J1814" s="40" t="n">
        <f aca="false">IF(OR(H1814="",I1814=""),0,H1814*I1814)</f>
        <v>0</v>
      </c>
      <c r="M1814" s="41" t="str">
        <f aca="false">IF(D1814="","",IF(E1814="Référence inconnue","Référence inconnue",IF(I1814="","Type inconnu",IF(AND(IFERROR(INDEX(Articles!$I$5:$I$304,MATCH(D1814,Articles!$A$5:$A$304,0)),"Aucun")&lt;&gt;"Aucun",G1814=""),"Lot manquant",IF(COUNTIF($N$2:$N$5000,N1814)&gt;1,"Doublon ?","")))))</f>
        <v/>
      </c>
      <c r="N1814" s="6" t="str">
        <f aca="false">IF(D1814="","",B1814&amp;"/"&amp;C1814&amp;"/"&amp;D1814&amp;"/"&amp;G1814&amp;"/"&amp;H1814&amp;"/"&amp;TEXT(A1814,"0"))</f>
        <v/>
      </c>
    </row>
    <row r="1815" customFormat="false" ht="15" hidden="false" customHeight="false" outlineLevel="0" collapsed="false">
      <c r="E1815" s="39" t="str">
        <f aca="false">IF(D1815="","",IFERROR(INDEX(Articles!$B$5:$B$304,MATCH(D1815,Articles!$A$5:$A$304,0)),"Référence inconnue"))</f>
        <v/>
      </c>
      <c r="I1815" s="40" t="str">
        <f aca="false">IF(C1815="","",IFERROR(INDEX(Listes!$B$3:$B$20,MATCH(C1815,Listes!$A$3:$A$20,0)),""))</f>
        <v/>
      </c>
      <c r="J1815" s="40" t="n">
        <f aca="false">IF(OR(H1815="",I1815=""),0,H1815*I1815)</f>
        <v>0</v>
      </c>
      <c r="M1815" s="41" t="str">
        <f aca="false">IF(D1815="","",IF(E1815="Référence inconnue","Référence inconnue",IF(I1815="","Type inconnu",IF(AND(IFERROR(INDEX(Articles!$I$5:$I$304,MATCH(D1815,Articles!$A$5:$A$304,0)),"Aucun")&lt;&gt;"Aucun",G1815=""),"Lot manquant",IF(COUNTIF($N$2:$N$5000,N1815)&gt;1,"Doublon ?","")))))</f>
        <v/>
      </c>
      <c r="N1815" s="6" t="str">
        <f aca="false">IF(D1815="","",B1815&amp;"/"&amp;C1815&amp;"/"&amp;D1815&amp;"/"&amp;G1815&amp;"/"&amp;H1815&amp;"/"&amp;TEXT(A1815,"0"))</f>
        <v/>
      </c>
    </row>
    <row r="1816" customFormat="false" ht="15" hidden="false" customHeight="false" outlineLevel="0" collapsed="false">
      <c r="E1816" s="39" t="str">
        <f aca="false">IF(D1816="","",IFERROR(INDEX(Articles!$B$5:$B$304,MATCH(D1816,Articles!$A$5:$A$304,0)),"Référence inconnue"))</f>
        <v/>
      </c>
      <c r="I1816" s="40" t="str">
        <f aca="false">IF(C1816="","",IFERROR(INDEX(Listes!$B$3:$B$20,MATCH(C1816,Listes!$A$3:$A$20,0)),""))</f>
        <v/>
      </c>
      <c r="J1816" s="40" t="n">
        <f aca="false">IF(OR(H1816="",I1816=""),0,H1816*I1816)</f>
        <v>0</v>
      </c>
      <c r="M1816" s="41" t="str">
        <f aca="false">IF(D1816="","",IF(E1816="Référence inconnue","Référence inconnue",IF(I1816="","Type inconnu",IF(AND(IFERROR(INDEX(Articles!$I$5:$I$304,MATCH(D1816,Articles!$A$5:$A$304,0)),"Aucun")&lt;&gt;"Aucun",G1816=""),"Lot manquant",IF(COUNTIF($N$2:$N$5000,N1816)&gt;1,"Doublon ?","")))))</f>
        <v/>
      </c>
      <c r="N1816" s="6" t="str">
        <f aca="false">IF(D1816="","",B1816&amp;"/"&amp;C1816&amp;"/"&amp;D1816&amp;"/"&amp;G1816&amp;"/"&amp;H1816&amp;"/"&amp;TEXT(A1816,"0"))</f>
        <v/>
      </c>
    </row>
    <row r="1817" customFormat="false" ht="15" hidden="false" customHeight="false" outlineLevel="0" collapsed="false">
      <c r="E1817" s="39" t="str">
        <f aca="false">IF(D1817="","",IFERROR(INDEX(Articles!$B$5:$B$304,MATCH(D1817,Articles!$A$5:$A$304,0)),"Référence inconnue"))</f>
        <v/>
      </c>
      <c r="I1817" s="40" t="str">
        <f aca="false">IF(C1817="","",IFERROR(INDEX(Listes!$B$3:$B$20,MATCH(C1817,Listes!$A$3:$A$20,0)),""))</f>
        <v/>
      </c>
      <c r="J1817" s="40" t="n">
        <f aca="false">IF(OR(H1817="",I1817=""),0,H1817*I1817)</f>
        <v>0</v>
      </c>
      <c r="M1817" s="41" t="str">
        <f aca="false">IF(D1817="","",IF(E1817="Référence inconnue","Référence inconnue",IF(I1817="","Type inconnu",IF(AND(IFERROR(INDEX(Articles!$I$5:$I$304,MATCH(D1817,Articles!$A$5:$A$304,0)),"Aucun")&lt;&gt;"Aucun",G1817=""),"Lot manquant",IF(COUNTIF($N$2:$N$5000,N1817)&gt;1,"Doublon ?","")))))</f>
        <v/>
      </c>
      <c r="N1817" s="6" t="str">
        <f aca="false">IF(D1817="","",B1817&amp;"/"&amp;C1817&amp;"/"&amp;D1817&amp;"/"&amp;G1817&amp;"/"&amp;H1817&amp;"/"&amp;TEXT(A1817,"0"))</f>
        <v/>
      </c>
    </row>
    <row r="1818" customFormat="false" ht="15" hidden="false" customHeight="false" outlineLevel="0" collapsed="false">
      <c r="E1818" s="39" t="str">
        <f aca="false">IF(D1818="","",IFERROR(INDEX(Articles!$B$5:$B$304,MATCH(D1818,Articles!$A$5:$A$304,0)),"Référence inconnue"))</f>
        <v/>
      </c>
      <c r="I1818" s="40" t="str">
        <f aca="false">IF(C1818="","",IFERROR(INDEX(Listes!$B$3:$B$20,MATCH(C1818,Listes!$A$3:$A$20,0)),""))</f>
        <v/>
      </c>
      <c r="J1818" s="40" t="n">
        <f aca="false">IF(OR(H1818="",I1818=""),0,H1818*I1818)</f>
        <v>0</v>
      </c>
      <c r="M1818" s="41" t="str">
        <f aca="false">IF(D1818="","",IF(E1818="Référence inconnue","Référence inconnue",IF(I1818="","Type inconnu",IF(AND(IFERROR(INDEX(Articles!$I$5:$I$304,MATCH(D1818,Articles!$A$5:$A$304,0)),"Aucun")&lt;&gt;"Aucun",G1818=""),"Lot manquant",IF(COUNTIF($N$2:$N$5000,N1818)&gt;1,"Doublon ?","")))))</f>
        <v/>
      </c>
      <c r="N1818" s="6" t="str">
        <f aca="false">IF(D1818="","",B1818&amp;"/"&amp;C1818&amp;"/"&amp;D1818&amp;"/"&amp;G1818&amp;"/"&amp;H1818&amp;"/"&amp;TEXT(A1818,"0"))</f>
        <v/>
      </c>
    </row>
    <row r="1819" customFormat="false" ht="15" hidden="false" customHeight="false" outlineLevel="0" collapsed="false">
      <c r="E1819" s="39" t="str">
        <f aca="false">IF(D1819="","",IFERROR(INDEX(Articles!$B$5:$B$304,MATCH(D1819,Articles!$A$5:$A$304,0)),"Référence inconnue"))</f>
        <v/>
      </c>
      <c r="I1819" s="40" t="str">
        <f aca="false">IF(C1819="","",IFERROR(INDEX(Listes!$B$3:$B$20,MATCH(C1819,Listes!$A$3:$A$20,0)),""))</f>
        <v/>
      </c>
      <c r="J1819" s="40" t="n">
        <f aca="false">IF(OR(H1819="",I1819=""),0,H1819*I1819)</f>
        <v>0</v>
      </c>
      <c r="M1819" s="41" t="str">
        <f aca="false">IF(D1819="","",IF(E1819="Référence inconnue","Référence inconnue",IF(I1819="","Type inconnu",IF(AND(IFERROR(INDEX(Articles!$I$5:$I$304,MATCH(D1819,Articles!$A$5:$A$304,0)),"Aucun")&lt;&gt;"Aucun",G1819=""),"Lot manquant",IF(COUNTIF($N$2:$N$5000,N1819)&gt;1,"Doublon ?","")))))</f>
        <v/>
      </c>
      <c r="N1819" s="6" t="str">
        <f aca="false">IF(D1819="","",B1819&amp;"/"&amp;C1819&amp;"/"&amp;D1819&amp;"/"&amp;G1819&amp;"/"&amp;H1819&amp;"/"&amp;TEXT(A1819,"0"))</f>
        <v/>
      </c>
    </row>
    <row r="1820" customFormat="false" ht="15" hidden="false" customHeight="false" outlineLevel="0" collapsed="false">
      <c r="E1820" s="39" t="str">
        <f aca="false">IF(D1820="","",IFERROR(INDEX(Articles!$B$5:$B$304,MATCH(D1820,Articles!$A$5:$A$304,0)),"Référence inconnue"))</f>
        <v/>
      </c>
      <c r="I1820" s="40" t="str">
        <f aca="false">IF(C1820="","",IFERROR(INDEX(Listes!$B$3:$B$20,MATCH(C1820,Listes!$A$3:$A$20,0)),""))</f>
        <v/>
      </c>
      <c r="J1820" s="40" t="n">
        <f aca="false">IF(OR(H1820="",I1820=""),0,H1820*I1820)</f>
        <v>0</v>
      </c>
      <c r="M1820" s="41" t="str">
        <f aca="false">IF(D1820="","",IF(E1820="Référence inconnue","Référence inconnue",IF(I1820="","Type inconnu",IF(AND(IFERROR(INDEX(Articles!$I$5:$I$304,MATCH(D1820,Articles!$A$5:$A$304,0)),"Aucun")&lt;&gt;"Aucun",G1820=""),"Lot manquant",IF(COUNTIF($N$2:$N$5000,N1820)&gt;1,"Doublon ?","")))))</f>
        <v/>
      </c>
      <c r="N1820" s="6" t="str">
        <f aca="false">IF(D1820="","",B1820&amp;"/"&amp;C1820&amp;"/"&amp;D1820&amp;"/"&amp;G1820&amp;"/"&amp;H1820&amp;"/"&amp;TEXT(A1820,"0"))</f>
        <v/>
      </c>
    </row>
    <row r="1821" customFormat="false" ht="15" hidden="false" customHeight="false" outlineLevel="0" collapsed="false">
      <c r="E1821" s="39" t="str">
        <f aca="false">IF(D1821="","",IFERROR(INDEX(Articles!$B$5:$B$304,MATCH(D1821,Articles!$A$5:$A$304,0)),"Référence inconnue"))</f>
        <v/>
      </c>
      <c r="I1821" s="40" t="str">
        <f aca="false">IF(C1821="","",IFERROR(INDEX(Listes!$B$3:$B$20,MATCH(C1821,Listes!$A$3:$A$20,0)),""))</f>
        <v/>
      </c>
      <c r="J1821" s="40" t="n">
        <f aca="false">IF(OR(H1821="",I1821=""),0,H1821*I1821)</f>
        <v>0</v>
      </c>
      <c r="M1821" s="41" t="str">
        <f aca="false">IF(D1821="","",IF(E1821="Référence inconnue","Référence inconnue",IF(I1821="","Type inconnu",IF(AND(IFERROR(INDEX(Articles!$I$5:$I$304,MATCH(D1821,Articles!$A$5:$A$304,0)),"Aucun")&lt;&gt;"Aucun",G1821=""),"Lot manquant",IF(COUNTIF($N$2:$N$5000,N1821)&gt;1,"Doublon ?","")))))</f>
        <v/>
      </c>
      <c r="N1821" s="6" t="str">
        <f aca="false">IF(D1821="","",B1821&amp;"/"&amp;C1821&amp;"/"&amp;D1821&amp;"/"&amp;G1821&amp;"/"&amp;H1821&amp;"/"&amp;TEXT(A1821,"0"))</f>
        <v/>
      </c>
    </row>
    <row r="1822" customFormat="false" ht="15" hidden="false" customHeight="false" outlineLevel="0" collapsed="false">
      <c r="E1822" s="39" t="str">
        <f aca="false">IF(D1822="","",IFERROR(INDEX(Articles!$B$5:$B$304,MATCH(D1822,Articles!$A$5:$A$304,0)),"Référence inconnue"))</f>
        <v/>
      </c>
      <c r="I1822" s="40" t="str">
        <f aca="false">IF(C1822="","",IFERROR(INDEX(Listes!$B$3:$B$20,MATCH(C1822,Listes!$A$3:$A$20,0)),""))</f>
        <v/>
      </c>
      <c r="J1822" s="40" t="n">
        <f aca="false">IF(OR(H1822="",I1822=""),0,H1822*I1822)</f>
        <v>0</v>
      </c>
      <c r="M1822" s="41" t="str">
        <f aca="false">IF(D1822="","",IF(E1822="Référence inconnue","Référence inconnue",IF(I1822="","Type inconnu",IF(AND(IFERROR(INDEX(Articles!$I$5:$I$304,MATCH(D1822,Articles!$A$5:$A$304,0)),"Aucun")&lt;&gt;"Aucun",G1822=""),"Lot manquant",IF(COUNTIF($N$2:$N$5000,N1822)&gt;1,"Doublon ?","")))))</f>
        <v/>
      </c>
      <c r="N1822" s="6" t="str">
        <f aca="false">IF(D1822="","",B1822&amp;"/"&amp;C1822&amp;"/"&amp;D1822&amp;"/"&amp;G1822&amp;"/"&amp;H1822&amp;"/"&amp;TEXT(A1822,"0"))</f>
        <v/>
      </c>
    </row>
    <row r="1823" customFormat="false" ht="15" hidden="false" customHeight="false" outlineLevel="0" collapsed="false">
      <c r="E1823" s="39" t="str">
        <f aca="false">IF(D1823="","",IFERROR(INDEX(Articles!$B$5:$B$304,MATCH(D1823,Articles!$A$5:$A$304,0)),"Référence inconnue"))</f>
        <v/>
      </c>
      <c r="I1823" s="40" t="str">
        <f aca="false">IF(C1823="","",IFERROR(INDEX(Listes!$B$3:$B$20,MATCH(C1823,Listes!$A$3:$A$20,0)),""))</f>
        <v/>
      </c>
      <c r="J1823" s="40" t="n">
        <f aca="false">IF(OR(H1823="",I1823=""),0,H1823*I1823)</f>
        <v>0</v>
      </c>
      <c r="M1823" s="41" t="str">
        <f aca="false">IF(D1823="","",IF(E1823="Référence inconnue","Référence inconnue",IF(I1823="","Type inconnu",IF(AND(IFERROR(INDEX(Articles!$I$5:$I$304,MATCH(D1823,Articles!$A$5:$A$304,0)),"Aucun")&lt;&gt;"Aucun",G1823=""),"Lot manquant",IF(COUNTIF($N$2:$N$5000,N1823)&gt;1,"Doublon ?","")))))</f>
        <v/>
      </c>
      <c r="N1823" s="6" t="str">
        <f aca="false">IF(D1823="","",B1823&amp;"/"&amp;C1823&amp;"/"&amp;D1823&amp;"/"&amp;G1823&amp;"/"&amp;H1823&amp;"/"&amp;TEXT(A1823,"0"))</f>
        <v/>
      </c>
    </row>
    <row r="1824" customFormat="false" ht="15" hidden="false" customHeight="false" outlineLevel="0" collapsed="false">
      <c r="E1824" s="39" t="str">
        <f aca="false">IF(D1824="","",IFERROR(INDEX(Articles!$B$5:$B$304,MATCH(D1824,Articles!$A$5:$A$304,0)),"Référence inconnue"))</f>
        <v/>
      </c>
      <c r="I1824" s="40" t="str">
        <f aca="false">IF(C1824="","",IFERROR(INDEX(Listes!$B$3:$B$20,MATCH(C1824,Listes!$A$3:$A$20,0)),""))</f>
        <v/>
      </c>
      <c r="J1824" s="40" t="n">
        <f aca="false">IF(OR(H1824="",I1824=""),0,H1824*I1824)</f>
        <v>0</v>
      </c>
      <c r="M1824" s="41" t="str">
        <f aca="false">IF(D1824="","",IF(E1824="Référence inconnue","Référence inconnue",IF(I1824="","Type inconnu",IF(AND(IFERROR(INDEX(Articles!$I$5:$I$304,MATCH(D1824,Articles!$A$5:$A$304,0)),"Aucun")&lt;&gt;"Aucun",G1824=""),"Lot manquant",IF(COUNTIF($N$2:$N$5000,N1824)&gt;1,"Doublon ?","")))))</f>
        <v/>
      </c>
      <c r="N1824" s="6" t="str">
        <f aca="false">IF(D1824="","",B1824&amp;"/"&amp;C1824&amp;"/"&amp;D1824&amp;"/"&amp;G1824&amp;"/"&amp;H1824&amp;"/"&amp;TEXT(A1824,"0"))</f>
        <v/>
      </c>
    </row>
    <row r="1825" customFormat="false" ht="15" hidden="false" customHeight="false" outlineLevel="0" collapsed="false">
      <c r="E1825" s="39" t="str">
        <f aca="false">IF(D1825="","",IFERROR(INDEX(Articles!$B$5:$B$304,MATCH(D1825,Articles!$A$5:$A$304,0)),"Référence inconnue"))</f>
        <v/>
      </c>
      <c r="I1825" s="40" t="str">
        <f aca="false">IF(C1825="","",IFERROR(INDEX(Listes!$B$3:$B$20,MATCH(C1825,Listes!$A$3:$A$20,0)),""))</f>
        <v/>
      </c>
      <c r="J1825" s="40" t="n">
        <f aca="false">IF(OR(H1825="",I1825=""),0,H1825*I1825)</f>
        <v>0</v>
      </c>
      <c r="M1825" s="41" t="str">
        <f aca="false">IF(D1825="","",IF(E1825="Référence inconnue","Référence inconnue",IF(I1825="","Type inconnu",IF(AND(IFERROR(INDEX(Articles!$I$5:$I$304,MATCH(D1825,Articles!$A$5:$A$304,0)),"Aucun")&lt;&gt;"Aucun",G1825=""),"Lot manquant",IF(COUNTIF($N$2:$N$5000,N1825)&gt;1,"Doublon ?","")))))</f>
        <v/>
      </c>
      <c r="N1825" s="6" t="str">
        <f aca="false">IF(D1825="","",B1825&amp;"/"&amp;C1825&amp;"/"&amp;D1825&amp;"/"&amp;G1825&amp;"/"&amp;H1825&amp;"/"&amp;TEXT(A1825,"0"))</f>
        <v/>
      </c>
    </row>
    <row r="1826" customFormat="false" ht="15" hidden="false" customHeight="false" outlineLevel="0" collapsed="false">
      <c r="E1826" s="39" t="str">
        <f aca="false">IF(D1826="","",IFERROR(INDEX(Articles!$B$5:$B$304,MATCH(D1826,Articles!$A$5:$A$304,0)),"Référence inconnue"))</f>
        <v/>
      </c>
      <c r="I1826" s="40" t="str">
        <f aca="false">IF(C1826="","",IFERROR(INDEX(Listes!$B$3:$B$20,MATCH(C1826,Listes!$A$3:$A$20,0)),""))</f>
        <v/>
      </c>
      <c r="J1826" s="40" t="n">
        <f aca="false">IF(OR(H1826="",I1826=""),0,H1826*I1826)</f>
        <v>0</v>
      </c>
      <c r="M1826" s="41" t="str">
        <f aca="false">IF(D1826="","",IF(E1826="Référence inconnue","Référence inconnue",IF(I1826="","Type inconnu",IF(AND(IFERROR(INDEX(Articles!$I$5:$I$304,MATCH(D1826,Articles!$A$5:$A$304,0)),"Aucun")&lt;&gt;"Aucun",G1826=""),"Lot manquant",IF(COUNTIF($N$2:$N$5000,N1826)&gt;1,"Doublon ?","")))))</f>
        <v/>
      </c>
      <c r="N1826" s="6" t="str">
        <f aca="false">IF(D1826="","",B1826&amp;"/"&amp;C1826&amp;"/"&amp;D1826&amp;"/"&amp;G1826&amp;"/"&amp;H1826&amp;"/"&amp;TEXT(A1826,"0"))</f>
        <v/>
      </c>
    </row>
    <row r="1827" customFormat="false" ht="15" hidden="false" customHeight="false" outlineLevel="0" collapsed="false">
      <c r="E1827" s="39" t="str">
        <f aca="false">IF(D1827="","",IFERROR(INDEX(Articles!$B$5:$B$304,MATCH(D1827,Articles!$A$5:$A$304,0)),"Référence inconnue"))</f>
        <v/>
      </c>
      <c r="I1827" s="40" t="str">
        <f aca="false">IF(C1827="","",IFERROR(INDEX(Listes!$B$3:$B$20,MATCH(C1827,Listes!$A$3:$A$20,0)),""))</f>
        <v/>
      </c>
      <c r="J1827" s="40" t="n">
        <f aca="false">IF(OR(H1827="",I1827=""),0,H1827*I1827)</f>
        <v>0</v>
      </c>
      <c r="M1827" s="41" t="str">
        <f aca="false">IF(D1827="","",IF(E1827="Référence inconnue","Référence inconnue",IF(I1827="","Type inconnu",IF(AND(IFERROR(INDEX(Articles!$I$5:$I$304,MATCH(D1827,Articles!$A$5:$A$304,0)),"Aucun")&lt;&gt;"Aucun",G1827=""),"Lot manquant",IF(COUNTIF($N$2:$N$5000,N1827)&gt;1,"Doublon ?","")))))</f>
        <v/>
      </c>
      <c r="N1827" s="6" t="str">
        <f aca="false">IF(D1827="","",B1827&amp;"/"&amp;C1827&amp;"/"&amp;D1827&amp;"/"&amp;G1827&amp;"/"&amp;H1827&amp;"/"&amp;TEXT(A1827,"0"))</f>
        <v/>
      </c>
    </row>
    <row r="1828" customFormat="false" ht="15" hidden="false" customHeight="false" outlineLevel="0" collapsed="false">
      <c r="E1828" s="39" t="str">
        <f aca="false">IF(D1828="","",IFERROR(INDEX(Articles!$B$5:$B$304,MATCH(D1828,Articles!$A$5:$A$304,0)),"Référence inconnue"))</f>
        <v/>
      </c>
      <c r="I1828" s="40" t="str">
        <f aca="false">IF(C1828="","",IFERROR(INDEX(Listes!$B$3:$B$20,MATCH(C1828,Listes!$A$3:$A$20,0)),""))</f>
        <v/>
      </c>
      <c r="J1828" s="40" t="n">
        <f aca="false">IF(OR(H1828="",I1828=""),0,H1828*I1828)</f>
        <v>0</v>
      </c>
      <c r="M1828" s="41" t="str">
        <f aca="false">IF(D1828="","",IF(E1828="Référence inconnue","Référence inconnue",IF(I1828="","Type inconnu",IF(AND(IFERROR(INDEX(Articles!$I$5:$I$304,MATCH(D1828,Articles!$A$5:$A$304,0)),"Aucun")&lt;&gt;"Aucun",G1828=""),"Lot manquant",IF(COUNTIF($N$2:$N$5000,N1828)&gt;1,"Doublon ?","")))))</f>
        <v/>
      </c>
      <c r="N1828" s="6" t="str">
        <f aca="false">IF(D1828="","",B1828&amp;"/"&amp;C1828&amp;"/"&amp;D1828&amp;"/"&amp;G1828&amp;"/"&amp;H1828&amp;"/"&amp;TEXT(A1828,"0"))</f>
        <v/>
      </c>
    </row>
    <row r="1829" customFormat="false" ht="15" hidden="false" customHeight="false" outlineLevel="0" collapsed="false">
      <c r="E1829" s="39" t="str">
        <f aca="false">IF(D1829="","",IFERROR(INDEX(Articles!$B$5:$B$304,MATCH(D1829,Articles!$A$5:$A$304,0)),"Référence inconnue"))</f>
        <v/>
      </c>
      <c r="I1829" s="40" t="str">
        <f aca="false">IF(C1829="","",IFERROR(INDEX(Listes!$B$3:$B$20,MATCH(C1829,Listes!$A$3:$A$20,0)),""))</f>
        <v/>
      </c>
      <c r="J1829" s="40" t="n">
        <f aca="false">IF(OR(H1829="",I1829=""),0,H1829*I1829)</f>
        <v>0</v>
      </c>
      <c r="M1829" s="41" t="str">
        <f aca="false">IF(D1829="","",IF(E1829="Référence inconnue","Référence inconnue",IF(I1829="","Type inconnu",IF(AND(IFERROR(INDEX(Articles!$I$5:$I$304,MATCH(D1829,Articles!$A$5:$A$304,0)),"Aucun")&lt;&gt;"Aucun",G1829=""),"Lot manquant",IF(COUNTIF($N$2:$N$5000,N1829)&gt;1,"Doublon ?","")))))</f>
        <v/>
      </c>
      <c r="N1829" s="6" t="str">
        <f aca="false">IF(D1829="","",B1829&amp;"/"&amp;C1829&amp;"/"&amp;D1829&amp;"/"&amp;G1829&amp;"/"&amp;H1829&amp;"/"&amp;TEXT(A1829,"0"))</f>
        <v/>
      </c>
    </row>
    <row r="1830" customFormat="false" ht="15" hidden="false" customHeight="false" outlineLevel="0" collapsed="false">
      <c r="E1830" s="39" t="str">
        <f aca="false">IF(D1830="","",IFERROR(INDEX(Articles!$B$5:$B$304,MATCH(D1830,Articles!$A$5:$A$304,0)),"Référence inconnue"))</f>
        <v/>
      </c>
      <c r="I1830" s="40" t="str">
        <f aca="false">IF(C1830="","",IFERROR(INDEX(Listes!$B$3:$B$20,MATCH(C1830,Listes!$A$3:$A$20,0)),""))</f>
        <v/>
      </c>
      <c r="J1830" s="40" t="n">
        <f aca="false">IF(OR(H1830="",I1830=""),0,H1830*I1830)</f>
        <v>0</v>
      </c>
      <c r="M1830" s="41" t="str">
        <f aca="false">IF(D1830="","",IF(E1830="Référence inconnue","Référence inconnue",IF(I1830="","Type inconnu",IF(AND(IFERROR(INDEX(Articles!$I$5:$I$304,MATCH(D1830,Articles!$A$5:$A$304,0)),"Aucun")&lt;&gt;"Aucun",G1830=""),"Lot manquant",IF(COUNTIF($N$2:$N$5000,N1830)&gt;1,"Doublon ?","")))))</f>
        <v/>
      </c>
      <c r="N1830" s="6" t="str">
        <f aca="false">IF(D1830="","",B1830&amp;"/"&amp;C1830&amp;"/"&amp;D1830&amp;"/"&amp;G1830&amp;"/"&amp;H1830&amp;"/"&amp;TEXT(A1830,"0"))</f>
        <v/>
      </c>
    </row>
    <row r="1831" customFormat="false" ht="15" hidden="false" customHeight="false" outlineLevel="0" collapsed="false">
      <c r="E1831" s="39" t="str">
        <f aca="false">IF(D1831="","",IFERROR(INDEX(Articles!$B$5:$B$304,MATCH(D1831,Articles!$A$5:$A$304,0)),"Référence inconnue"))</f>
        <v/>
      </c>
      <c r="I1831" s="40" t="str">
        <f aca="false">IF(C1831="","",IFERROR(INDEX(Listes!$B$3:$B$20,MATCH(C1831,Listes!$A$3:$A$20,0)),""))</f>
        <v/>
      </c>
      <c r="J1831" s="40" t="n">
        <f aca="false">IF(OR(H1831="",I1831=""),0,H1831*I1831)</f>
        <v>0</v>
      </c>
      <c r="M1831" s="41" t="str">
        <f aca="false">IF(D1831="","",IF(E1831="Référence inconnue","Référence inconnue",IF(I1831="","Type inconnu",IF(AND(IFERROR(INDEX(Articles!$I$5:$I$304,MATCH(D1831,Articles!$A$5:$A$304,0)),"Aucun")&lt;&gt;"Aucun",G1831=""),"Lot manquant",IF(COUNTIF($N$2:$N$5000,N1831)&gt;1,"Doublon ?","")))))</f>
        <v/>
      </c>
      <c r="N1831" s="6" t="str">
        <f aca="false">IF(D1831="","",B1831&amp;"/"&amp;C1831&amp;"/"&amp;D1831&amp;"/"&amp;G1831&amp;"/"&amp;H1831&amp;"/"&amp;TEXT(A1831,"0"))</f>
        <v/>
      </c>
    </row>
    <row r="1832" customFormat="false" ht="15" hidden="false" customHeight="false" outlineLevel="0" collapsed="false">
      <c r="E1832" s="39" t="str">
        <f aca="false">IF(D1832="","",IFERROR(INDEX(Articles!$B$5:$B$304,MATCH(D1832,Articles!$A$5:$A$304,0)),"Référence inconnue"))</f>
        <v/>
      </c>
      <c r="I1832" s="40" t="str">
        <f aca="false">IF(C1832="","",IFERROR(INDEX(Listes!$B$3:$B$20,MATCH(C1832,Listes!$A$3:$A$20,0)),""))</f>
        <v/>
      </c>
      <c r="J1832" s="40" t="n">
        <f aca="false">IF(OR(H1832="",I1832=""),0,H1832*I1832)</f>
        <v>0</v>
      </c>
      <c r="M1832" s="41" t="str">
        <f aca="false">IF(D1832="","",IF(E1832="Référence inconnue","Référence inconnue",IF(I1832="","Type inconnu",IF(AND(IFERROR(INDEX(Articles!$I$5:$I$304,MATCH(D1832,Articles!$A$5:$A$304,0)),"Aucun")&lt;&gt;"Aucun",G1832=""),"Lot manquant",IF(COUNTIF($N$2:$N$5000,N1832)&gt;1,"Doublon ?","")))))</f>
        <v/>
      </c>
      <c r="N1832" s="6" t="str">
        <f aca="false">IF(D1832="","",B1832&amp;"/"&amp;C1832&amp;"/"&amp;D1832&amp;"/"&amp;G1832&amp;"/"&amp;H1832&amp;"/"&amp;TEXT(A1832,"0"))</f>
        <v/>
      </c>
    </row>
    <row r="1833" customFormat="false" ht="15" hidden="false" customHeight="false" outlineLevel="0" collapsed="false">
      <c r="E1833" s="39" t="str">
        <f aca="false">IF(D1833="","",IFERROR(INDEX(Articles!$B$5:$B$304,MATCH(D1833,Articles!$A$5:$A$304,0)),"Référence inconnue"))</f>
        <v/>
      </c>
      <c r="I1833" s="40" t="str">
        <f aca="false">IF(C1833="","",IFERROR(INDEX(Listes!$B$3:$B$20,MATCH(C1833,Listes!$A$3:$A$20,0)),""))</f>
        <v/>
      </c>
      <c r="J1833" s="40" t="n">
        <f aca="false">IF(OR(H1833="",I1833=""),0,H1833*I1833)</f>
        <v>0</v>
      </c>
      <c r="M1833" s="41" t="str">
        <f aca="false">IF(D1833="","",IF(E1833="Référence inconnue","Référence inconnue",IF(I1833="","Type inconnu",IF(AND(IFERROR(INDEX(Articles!$I$5:$I$304,MATCH(D1833,Articles!$A$5:$A$304,0)),"Aucun")&lt;&gt;"Aucun",G1833=""),"Lot manquant",IF(COUNTIF($N$2:$N$5000,N1833)&gt;1,"Doublon ?","")))))</f>
        <v/>
      </c>
      <c r="N1833" s="6" t="str">
        <f aca="false">IF(D1833="","",B1833&amp;"/"&amp;C1833&amp;"/"&amp;D1833&amp;"/"&amp;G1833&amp;"/"&amp;H1833&amp;"/"&amp;TEXT(A1833,"0"))</f>
        <v/>
      </c>
    </row>
    <row r="1834" customFormat="false" ht="15" hidden="false" customHeight="false" outlineLevel="0" collapsed="false">
      <c r="E1834" s="39" t="str">
        <f aca="false">IF(D1834="","",IFERROR(INDEX(Articles!$B$5:$B$304,MATCH(D1834,Articles!$A$5:$A$304,0)),"Référence inconnue"))</f>
        <v/>
      </c>
      <c r="I1834" s="40" t="str">
        <f aca="false">IF(C1834="","",IFERROR(INDEX(Listes!$B$3:$B$20,MATCH(C1834,Listes!$A$3:$A$20,0)),""))</f>
        <v/>
      </c>
      <c r="J1834" s="40" t="n">
        <f aca="false">IF(OR(H1834="",I1834=""),0,H1834*I1834)</f>
        <v>0</v>
      </c>
      <c r="M1834" s="41" t="str">
        <f aca="false">IF(D1834="","",IF(E1834="Référence inconnue","Référence inconnue",IF(I1834="","Type inconnu",IF(AND(IFERROR(INDEX(Articles!$I$5:$I$304,MATCH(D1834,Articles!$A$5:$A$304,0)),"Aucun")&lt;&gt;"Aucun",G1834=""),"Lot manquant",IF(COUNTIF($N$2:$N$5000,N1834)&gt;1,"Doublon ?","")))))</f>
        <v/>
      </c>
      <c r="N1834" s="6" t="str">
        <f aca="false">IF(D1834="","",B1834&amp;"/"&amp;C1834&amp;"/"&amp;D1834&amp;"/"&amp;G1834&amp;"/"&amp;H1834&amp;"/"&amp;TEXT(A1834,"0"))</f>
        <v/>
      </c>
    </row>
    <row r="1835" customFormat="false" ht="15" hidden="false" customHeight="false" outlineLevel="0" collapsed="false">
      <c r="E1835" s="39" t="str">
        <f aca="false">IF(D1835="","",IFERROR(INDEX(Articles!$B$5:$B$304,MATCH(D1835,Articles!$A$5:$A$304,0)),"Référence inconnue"))</f>
        <v/>
      </c>
      <c r="I1835" s="40" t="str">
        <f aca="false">IF(C1835="","",IFERROR(INDEX(Listes!$B$3:$B$20,MATCH(C1835,Listes!$A$3:$A$20,0)),""))</f>
        <v/>
      </c>
      <c r="J1835" s="40" t="n">
        <f aca="false">IF(OR(H1835="",I1835=""),0,H1835*I1835)</f>
        <v>0</v>
      </c>
      <c r="M1835" s="41" t="str">
        <f aca="false">IF(D1835="","",IF(E1835="Référence inconnue","Référence inconnue",IF(I1835="","Type inconnu",IF(AND(IFERROR(INDEX(Articles!$I$5:$I$304,MATCH(D1835,Articles!$A$5:$A$304,0)),"Aucun")&lt;&gt;"Aucun",G1835=""),"Lot manquant",IF(COUNTIF($N$2:$N$5000,N1835)&gt;1,"Doublon ?","")))))</f>
        <v/>
      </c>
      <c r="N1835" s="6" t="str">
        <f aca="false">IF(D1835="","",B1835&amp;"/"&amp;C1835&amp;"/"&amp;D1835&amp;"/"&amp;G1835&amp;"/"&amp;H1835&amp;"/"&amp;TEXT(A1835,"0"))</f>
        <v/>
      </c>
    </row>
    <row r="1836" customFormat="false" ht="15" hidden="false" customHeight="false" outlineLevel="0" collapsed="false">
      <c r="E1836" s="39" t="str">
        <f aca="false">IF(D1836="","",IFERROR(INDEX(Articles!$B$5:$B$304,MATCH(D1836,Articles!$A$5:$A$304,0)),"Référence inconnue"))</f>
        <v/>
      </c>
      <c r="I1836" s="40" t="str">
        <f aca="false">IF(C1836="","",IFERROR(INDEX(Listes!$B$3:$B$20,MATCH(C1836,Listes!$A$3:$A$20,0)),""))</f>
        <v/>
      </c>
      <c r="J1836" s="40" t="n">
        <f aca="false">IF(OR(H1836="",I1836=""),0,H1836*I1836)</f>
        <v>0</v>
      </c>
      <c r="M1836" s="41" t="str">
        <f aca="false">IF(D1836="","",IF(E1836="Référence inconnue","Référence inconnue",IF(I1836="","Type inconnu",IF(AND(IFERROR(INDEX(Articles!$I$5:$I$304,MATCH(D1836,Articles!$A$5:$A$304,0)),"Aucun")&lt;&gt;"Aucun",G1836=""),"Lot manquant",IF(COUNTIF($N$2:$N$5000,N1836)&gt;1,"Doublon ?","")))))</f>
        <v/>
      </c>
      <c r="N1836" s="6" t="str">
        <f aca="false">IF(D1836="","",B1836&amp;"/"&amp;C1836&amp;"/"&amp;D1836&amp;"/"&amp;G1836&amp;"/"&amp;H1836&amp;"/"&amp;TEXT(A1836,"0"))</f>
        <v/>
      </c>
    </row>
    <row r="1837" customFormat="false" ht="15" hidden="false" customHeight="false" outlineLevel="0" collapsed="false">
      <c r="E1837" s="39" t="str">
        <f aca="false">IF(D1837="","",IFERROR(INDEX(Articles!$B$5:$B$304,MATCH(D1837,Articles!$A$5:$A$304,0)),"Référence inconnue"))</f>
        <v/>
      </c>
      <c r="I1837" s="40" t="str">
        <f aca="false">IF(C1837="","",IFERROR(INDEX(Listes!$B$3:$B$20,MATCH(C1837,Listes!$A$3:$A$20,0)),""))</f>
        <v/>
      </c>
      <c r="J1837" s="40" t="n">
        <f aca="false">IF(OR(H1837="",I1837=""),0,H1837*I1837)</f>
        <v>0</v>
      </c>
      <c r="M1837" s="41" t="str">
        <f aca="false">IF(D1837="","",IF(E1837="Référence inconnue","Référence inconnue",IF(I1837="","Type inconnu",IF(AND(IFERROR(INDEX(Articles!$I$5:$I$304,MATCH(D1837,Articles!$A$5:$A$304,0)),"Aucun")&lt;&gt;"Aucun",G1837=""),"Lot manquant",IF(COUNTIF($N$2:$N$5000,N1837)&gt;1,"Doublon ?","")))))</f>
        <v/>
      </c>
      <c r="N1837" s="6" t="str">
        <f aca="false">IF(D1837="","",B1837&amp;"/"&amp;C1837&amp;"/"&amp;D1837&amp;"/"&amp;G1837&amp;"/"&amp;H1837&amp;"/"&amp;TEXT(A1837,"0"))</f>
        <v/>
      </c>
    </row>
    <row r="1838" customFormat="false" ht="15" hidden="false" customHeight="false" outlineLevel="0" collapsed="false">
      <c r="E1838" s="39" t="str">
        <f aca="false">IF(D1838="","",IFERROR(INDEX(Articles!$B$5:$B$304,MATCH(D1838,Articles!$A$5:$A$304,0)),"Référence inconnue"))</f>
        <v/>
      </c>
      <c r="I1838" s="40" t="str">
        <f aca="false">IF(C1838="","",IFERROR(INDEX(Listes!$B$3:$B$20,MATCH(C1838,Listes!$A$3:$A$20,0)),""))</f>
        <v/>
      </c>
      <c r="J1838" s="40" t="n">
        <f aca="false">IF(OR(H1838="",I1838=""),0,H1838*I1838)</f>
        <v>0</v>
      </c>
      <c r="M1838" s="41" t="str">
        <f aca="false">IF(D1838="","",IF(E1838="Référence inconnue","Référence inconnue",IF(I1838="","Type inconnu",IF(AND(IFERROR(INDEX(Articles!$I$5:$I$304,MATCH(D1838,Articles!$A$5:$A$304,0)),"Aucun")&lt;&gt;"Aucun",G1838=""),"Lot manquant",IF(COUNTIF($N$2:$N$5000,N1838)&gt;1,"Doublon ?","")))))</f>
        <v/>
      </c>
      <c r="N1838" s="6" t="str">
        <f aca="false">IF(D1838="","",B1838&amp;"/"&amp;C1838&amp;"/"&amp;D1838&amp;"/"&amp;G1838&amp;"/"&amp;H1838&amp;"/"&amp;TEXT(A1838,"0"))</f>
        <v/>
      </c>
    </row>
    <row r="1839" customFormat="false" ht="15" hidden="false" customHeight="false" outlineLevel="0" collapsed="false">
      <c r="E1839" s="39" t="str">
        <f aca="false">IF(D1839="","",IFERROR(INDEX(Articles!$B$5:$B$304,MATCH(D1839,Articles!$A$5:$A$304,0)),"Référence inconnue"))</f>
        <v/>
      </c>
      <c r="I1839" s="40" t="str">
        <f aca="false">IF(C1839="","",IFERROR(INDEX(Listes!$B$3:$B$20,MATCH(C1839,Listes!$A$3:$A$20,0)),""))</f>
        <v/>
      </c>
      <c r="J1839" s="40" t="n">
        <f aca="false">IF(OR(H1839="",I1839=""),0,H1839*I1839)</f>
        <v>0</v>
      </c>
      <c r="M1839" s="41" t="str">
        <f aca="false">IF(D1839="","",IF(E1839="Référence inconnue","Référence inconnue",IF(I1839="","Type inconnu",IF(AND(IFERROR(INDEX(Articles!$I$5:$I$304,MATCH(D1839,Articles!$A$5:$A$304,0)),"Aucun")&lt;&gt;"Aucun",G1839=""),"Lot manquant",IF(COUNTIF($N$2:$N$5000,N1839)&gt;1,"Doublon ?","")))))</f>
        <v/>
      </c>
      <c r="N1839" s="6" t="str">
        <f aca="false">IF(D1839="","",B1839&amp;"/"&amp;C1839&amp;"/"&amp;D1839&amp;"/"&amp;G1839&amp;"/"&amp;H1839&amp;"/"&amp;TEXT(A1839,"0"))</f>
        <v/>
      </c>
    </row>
    <row r="1840" customFormat="false" ht="15" hidden="false" customHeight="false" outlineLevel="0" collapsed="false">
      <c r="E1840" s="39" t="str">
        <f aca="false">IF(D1840="","",IFERROR(INDEX(Articles!$B$5:$B$304,MATCH(D1840,Articles!$A$5:$A$304,0)),"Référence inconnue"))</f>
        <v/>
      </c>
      <c r="I1840" s="40" t="str">
        <f aca="false">IF(C1840="","",IFERROR(INDEX(Listes!$B$3:$B$20,MATCH(C1840,Listes!$A$3:$A$20,0)),""))</f>
        <v/>
      </c>
      <c r="J1840" s="40" t="n">
        <f aca="false">IF(OR(H1840="",I1840=""),0,H1840*I1840)</f>
        <v>0</v>
      </c>
      <c r="M1840" s="41" t="str">
        <f aca="false">IF(D1840="","",IF(E1840="Référence inconnue","Référence inconnue",IF(I1840="","Type inconnu",IF(AND(IFERROR(INDEX(Articles!$I$5:$I$304,MATCH(D1840,Articles!$A$5:$A$304,0)),"Aucun")&lt;&gt;"Aucun",G1840=""),"Lot manquant",IF(COUNTIF($N$2:$N$5000,N1840)&gt;1,"Doublon ?","")))))</f>
        <v/>
      </c>
      <c r="N1840" s="6" t="str">
        <f aca="false">IF(D1840="","",B1840&amp;"/"&amp;C1840&amp;"/"&amp;D1840&amp;"/"&amp;G1840&amp;"/"&amp;H1840&amp;"/"&amp;TEXT(A1840,"0"))</f>
        <v/>
      </c>
    </row>
    <row r="1841" customFormat="false" ht="15" hidden="false" customHeight="false" outlineLevel="0" collapsed="false">
      <c r="E1841" s="39" t="str">
        <f aca="false">IF(D1841="","",IFERROR(INDEX(Articles!$B$5:$B$304,MATCH(D1841,Articles!$A$5:$A$304,0)),"Référence inconnue"))</f>
        <v/>
      </c>
      <c r="I1841" s="40" t="str">
        <f aca="false">IF(C1841="","",IFERROR(INDEX(Listes!$B$3:$B$20,MATCH(C1841,Listes!$A$3:$A$20,0)),""))</f>
        <v/>
      </c>
      <c r="J1841" s="40" t="n">
        <f aca="false">IF(OR(H1841="",I1841=""),0,H1841*I1841)</f>
        <v>0</v>
      </c>
      <c r="M1841" s="41" t="str">
        <f aca="false">IF(D1841="","",IF(E1841="Référence inconnue","Référence inconnue",IF(I1841="","Type inconnu",IF(AND(IFERROR(INDEX(Articles!$I$5:$I$304,MATCH(D1841,Articles!$A$5:$A$304,0)),"Aucun")&lt;&gt;"Aucun",G1841=""),"Lot manquant",IF(COUNTIF($N$2:$N$5000,N1841)&gt;1,"Doublon ?","")))))</f>
        <v/>
      </c>
      <c r="N1841" s="6" t="str">
        <f aca="false">IF(D1841="","",B1841&amp;"/"&amp;C1841&amp;"/"&amp;D1841&amp;"/"&amp;G1841&amp;"/"&amp;H1841&amp;"/"&amp;TEXT(A1841,"0"))</f>
        <v/>
      </c>
    </row>
    <row r="1842" customFormat="false" ht="15" hidden="false" customHeight="false" outlineLevel="0" collapsed="false">
      <c r="E1842" s="39" t="str">
        <f aca="false">IF(D1842="","",IFERROR(INDEX(Articles!$B$5:$B$304,MATCH(D1842,Articles!$A$5:$A$304,0)),"Référence inconnue"))</f>
        <v/>
      </c>
      <c r="I1842" s="40" t="str">
        <f aca="false">IF(C1842="","",IFERROR(INDEX(Listes!$B$3:$B$20,MATCH(C1842,Listes!$A$3:$A$20,0)),""))</f>
        <v/>
      </c>
      <c r="J1842" s="40" t="n">
        <f aca="false">IF(OR(H1842="",I1842=""),0,H1842*I1842)</f>
        <v>0</v>
      </c>
      <c r="M1842" s="41" t="str">
        <f aca="false">IF(D1842="","",IF(E1842="Référence inconnue","Référence inconnue",IF(I1842="","Type inconnu",IF(AND(IFERROR(INDEX(Articles!$I$5:$I$304,MATCH(D1842,Articles!$A$5:$A$304,0)),"Aucun")&lt;&gt;"Aucun",G1842=""),"Lot manquant",IF(COUNTIF($N$2:$N$5000,N1842)&gt;1,"Doublon ?","")))))</f>
        <v/>
      </c>
      <c r="N1842" s="6" t="str">
        <f aca="false">IF(D1842="","",B1842&amp;"/"&amp;C1842&amp;"/"&amp;D1842&amp;"/"&amp;G1842&amp;"/"&amp;H1842&amp;"/"&amp;TEXT(A1842,"0"))</f>
        <v/>
      </c>
    </row>
    <row r="1843" customFormat="false" ht="15" hidden="false" customHeight="false" outlineLevel="0" collapsed="false">
      <c r="E1843" s="39" t="str">
        <f aca="false">IF(D1843="","",IFERROR(INDEX(Articles!$B$5:$B$304,MATCH(D1843,Articles!$A$5:$A$304,0)),"Référence inconnue"))</f>
        <v/>
      </c>
      <c r="I1843" s="40" t="str">
        <f aca="false">IF(C1843="","",IFERROR(INDEX(Listes!$B$3:$B$20,MATCH(C1843,Listes!$A$3:$A$20,0)),""))</f>
        <v/>
      </c>
      <c r="J1843" s="40" t="n">
        <f aca="false">IF(OR(H1843="",I1843=""),0,H1843*I1843)</f>
        <v>0</v>
      </c>
      <c r="M1843" s="41" t="str">
        <f aca="false">IF(D1843="","",IF(E1843="Référence inconnue","Référence inconnue",IF(I1843="","Type inconnu",IF(AND(IFERROR(INDEX(Articles!$I$5:$I$304,MATCH(D1843,Articles!$A$5:$A$304,0)),"Aucun")&lt;&gt;"Aucun",G1843=""),"Lot manquant",IF(COUNTIF($N$2:$N$5000,N1843)&gt;1,"Doublon ?","")))))</f>
        <v/>
      </c>
      <c r="N1843" s="6" t="str">
        <f aca="false">IF(D1843="","",B1843&amp;"/"&amp;C1843&amp;"/"&amp;D1843&amp;"/"&amp;G1843&amp;"/"&amp;H1843&amp;"/"&amp;TEXT(A1843,"0"))</f>
        <v/>
      </c>
    </row>
    <row r="1844" customFormat="false" ht="15" hidden="false" customHeight="false" outlineLevel="0" collapsed="false">
      <c r="E1844" s="39" t="str">
        <f aca="false">IF(D1844="","",IFERROR(INDEX(Articles!$B$5:$B$304,MATCH(D1844,Articles!$A$5:$A$304,0)),"Référence inconnue"))</f>
        <v/>
      </c>
      <c r="I1844" s="40" t="str">
        <f aca="false">IF(C1844="","",IFERROR(INDEX(Listes!$B$3:$B$20,MATCH(C1844,Listes!$A$3:$A$20,0)),""))</f>
        <v/>
      </c>
      <c r="J1844" s="40" t="n">
        <f aca="false">IF(OR(H1844="",I1844=""),0,H1844*I1844)</f>
        <v>0</v>
      </c>
      <c r="M1844" s="41" t="str">
        <f aca="false">IF(D1844="","",IF(E1844="Référence inconnue","Référence inconnue",IF(I1844="","Type inconnu",IF(AND(IFERROR(INDEX(Articles!$I$5:$I$304,MATCH(D1844,Articles!$A$5:$A$304,0)),"Aucun")&lt;&gt;"Aucun",G1844=""),"Lot manquant",IF(COUNTIF($N$2:$N$5000,N1844)&gt;1,"Doublon ?","")))))</f>
        <v/>
      </c>
      <c r="N1844" s="6" t="str">
        <f aca="false">IF(D1844="","",B1844&amp;"/"&amp;C1844&amp;"/"&amp;D1844&amp;"/"&amp;G1844&amp;"/"&amp;H1844&amp;"/"&amp;TEXT(A1844,"0"))</f>
        <v/>
      </c>
    </row>
    <row r="1845" customFormat="false" ht="15" hidden="false" customHeight="false" outlineLevel="0" collapsed="false">
      <c r="E1845" s="39" t="str">
        <f aca="false">IF(D1845="","",IFERROR(INDEX(Articles!$B$5:$B$304,MATCH(D1845,Articles!$A$5:$A$304,0)),"Référence inconnue"))</f>
        <v/>
      </c>
      <c r="I1845" s="40" t="str">
        <f aca="false">IF(C1845="","",IFERROR(INDEX(Listes!$B$3:$B$20,MATCH(C1845,Listes!$A$3:$A$20,0)),""))</f>
        <v/>
      </c>
      <c r="J1845" s="40" t="n">
        <f aca="false">IF(OR(H1845="",I1845=""),0,H1845*I1845)</f>
        <v>0</v>
      </c>
      <c r="M1845" s="41" t="str">
        <f aca="false">IF(D1845="","",IF(E1845="Référence inconnue","Référence inconnue",IF(I1845="","Type inconnu",IF(AND(IFERROR(INDEX(Articles!$I$5:$I$304,MATCH(D1845,Articles!$A$5:$A$304,0)),"Aucun")&lt;&gt;"Aucun",G1845=""),"Lot manquant",IF(COUNTIF($N$2:$N$5000,N1845)&gt;1,"Doublon ?","")))))</f>
        <v/>
      </c>
      <c r="N1845" s="6" t="str">
        <f aca="false">IF(D1845="","",B1845&amp;"/"&amp;C1845&amp;"/"&amp;D1845&amp;"/"&amp;G1845&amp;"/"&amp;H1845&amp;"/"&amp;TEXT(A1845,"0"))</f>
        <v/>
      </c>
    </row>
    <row r="1846" customFormat="false" ht="15" hidden="false" customHeight="false" outlineLevel="0" collapsed="false">
      <c r="E1846" s="39" t="str">
        <f aca="false">IF(D1846="","",IFERROR(INDEX(Articles!$B$5:$B$304,MATCH(D1846,Articles!$A$5:$A$304,0)),"Référence inconnue"))</f>
        <v/>
      </c>
      <c r="I1846" s="40" t="str">
        <f aca="false">IF(C1846="","",IFERROR(INDEX(Listes!$B$3:$B$20,MATCH(C1846,Listes!$A$3:$A$20,0)),""))</f>
        <v/>
      </c>
      <c r="J1846" s="40" t="n">
        <f aca="false">IF(OR(H1846="",I1846=""),0,H1846*I1846)</f>
        <v>0</v>
      </c>
      <c r="M1846" s="41" t="str">
        <f aca="false">IF(D1846="","",IF(E1846="Référence inconnue","Référence inconnue",IF(I1846="","Type inconnu",IF(AND(IFERROR(INDEX(Articles!$I$5:$I$304,MATCH(D1846,Articles!$A$5:$A$304,0)),"Aucun")&lt;&gt;"Aucun",G1846=""),"Lot manquant",IF(COUNTIF($N$2:$N$5000,N1846)&gt;1,"Doublon ?","")))))</f>
        <v/>
      </c>
      <c r="N1846" s="6" t="str">
        <f aca="false">IF(D1846="","",B1846&amp;"/"&amp;C1846&amp;"/"&amp;D1846&amp;"/"&amp;G1846&amp;"/"&amp;H1846&amp;"/"&amp;TEXT(A1846,"0"))</f>
        <v/>
      </c>
    </row>
    <row r="1847" customFormat="false" ht="15" hidden="false" customHeight="false" outlineLevel="0" collapsed="false">
      <c r="E1847" s="39" t="str">
        <f aca="false">IF(D1847="","",IFERROR(INDEX(Articles!$B$5:$B$304,MATCH(D1847,Articles!$A$5:$A$304,0)),"Référence inconnue"))</f>
        <v/>
      </c>
      <c r="I1847" s="40" t="str">
        <f aca="false">IF(C1847="","",IFERROR(INDEX(Listes!$B$3:$B$20,MATCH(C1847,Listes!$A$3:$A$20,0)),""))</f>
        <v/>
      </c>
      <c r="J1847" s="40" t="n">
        <f aca="false">IF(OR(H1847="",I1847=""),0,H1847*I1847)</f>
        <v>0</v>
      </c>
      <c r="M1847" s="41" t="str">
        <f aca="false">IF(D1847="","",IF(E1847="Référence inconnue","Référence inconnue",IF(I1847="","Type inconnu",IF(AND(IFERROR(INDEX(Articles!$I$5:$I$304,MATCH(D1847,Articles!$A$5:$A$304,0)),"Aucun")&lt;&gt;"Aucun",G1847=""),"Lot manquant",IF(COUNTIF($N$2:$N$5000,N1847)&gt;1,"Doublon ?","")))))</f>
        <v/>
      </c>
      <c r="N1847" s="6" t="str">
        <f aca="false">IF(D1847="","",B1847&amp;"/"&amp;C1847&amp;"/"&amp;D1847&amp;"/"&amp;G1847&amp;"/"&amp;H1847&amp;"/"&amp;TEXT(A1847,"0"))</f>
        <v/>
      </c>
    </row>
    <row r="1848" customFormat="false" ht="15" hidden="false" customHeight="false" outlineLevel="0" collapsed="false">
      <c r="E1848" s="39" t="str">
        <f aca="false">IF(D1848="","",IFERROR(INDEX(Articles!$B$5:$B$304,MATCH(D1848,Articles!$A$5:$A$304,0)),"Référence inconnue"))</f>
        <v/>
      </c>
      <c r="I1848" s="40" t="str">
        <f aca="false">IF(C1848="","",IFERROR(INDEX(Listes!$B$3:$B$20,MATCH(C1848,Listes!$A$3:$A$20,0)),""))</f>
        <v/>
      </c>
      <c r="J1848" s="40" t="n">
        <f aca="false">IF(OR(H1848="",I1848=""),0,H1848*I1848)</f>
        <v>0</v>
      </c>
      <c r="M1848" s="41" t="str">
        <f aca="false">IF(D1848="","",IF(E1848="Référence inconnue","Référence inconnue",IF(I1848="","Type inconnu",IF(AND(IFERROR(INDEX(Articles!$I$5:$I$304,MATCH(D1848,Articles!$A$5:$A$304,0)),"Aucun")&lt;&gt;"Aucun",G1848=""),"Lot manquant",IF(COUNTIF($N$2:$N$5000,N1848)&gt;1,"Doublon ?","")))))</f>
        <v/>
      </c>
      <c r="N1848" s="6" t="str">
        <f aca="false">IF(D1848="","",B1848&amp;"/"&amp;C1848&amp;"/"&amp;D1848&amp;"/"&amp;G1848&amp;"/"&amp;H1848&amp;"/"&amp;TEXT(A1848,"0"))</f>
        <v/>
      </c>
    </row>
    <row r="1849" customFormat="false" ht="15" hidden="false" customHeight="false" outlineLevel="0" collapsed="false">
      <c r="E1849" s="39" t="str">
        <f aca="false">IF(D1849="","",IFERROR(INDEX(Articles!$B$5:$B$304,MATCH(D1849,Articles!$A$5:$A$304,0)),"Référence inconnue"))</f>
        <v/>
      </c>
      <c r="I1849" s="40" t="str">
        <f aca="false">IF(C1849="","",IFERROR(INDEX(Listes!$B$3:$B$20,MATCH(C1849,Listes!$A$3:$A$20,0)),""))</f>
        <v/>
      </c>
      <c r="J1849" s="40" t="n">
        <f aca="false">IF(OR(H1849="",I1849=""),0,H1849*I1849)</f>
        <v>0</v>
      </c>
      <c r="M1849" s="41" t="str">
        <f aca="false">IF(D1849="","",IF(E1849="Référence inconnue","Référence inconnue",IF(I1849="","Type inconnu",IF(AND(IFERROR(INDEX(Articles!$I$5:$I$304,MATCH(D1849,Articles!$A$5:$A$304,0)),"Aucun")&lt;&gt;"Aucun",G1849=""),"Lot manquant",IF(COUNTIF($N$2:$N$5000,N1849)&gt;1,"Doublon ?","")))))</f>
        <v/>
      </c>
      <c r="N1849" s="6" t="str">
        <f aca="false">IF(D1849="","",B1849&amp;"/"&amp;C1849&amp;"/"&amp;D1849&amp;"/"&amp;G1849&amp;"/"&amp;H1849&amp;"/"&amp;TEXT(A1849,"0"))</f>
        <v/>
      </c>
    </row>
    <row r="1850" customFormat="false" ht="15" hidden="false" customHeight="false" outlineLevel="0" collapsed="false">
      <c r="E1850" s="39" t="str">
        <f aca="false">IF(D1850="","",IFERROR(INDEX(Articles!$B$5:$B$304,MATCH(D1850,Articles!$A$5:$A$304,0)),"Référence inconnue"))</f>
        <v/>
      </c>
      <c r="I1850" s="40" t="str">
        <f aca="false">IF(C1850="","",IFERROR(INDEX(Listes!$B$3:$B$20,MATCH(C1850,Listes!$A$3:$A$20,0)),""))</f>
        <v/>
      </c>
      <c r="J1850" s="40" t="n">
        <f aca="false">IF(OR(H1850="",I1850=""),0,H1850*I1850)</f>
        <v>0</v>
      </c>
      <c r="M1850" s="41" t="str">
        <f aca="false">IF(D1850="","",IF(E1850="Référence inconnue","Référence inconnue",IF(I1850="","Type inconnu",IF(AND(IFERROR(INDEX(Articles!$I$5:$I$304,MATCH(D1850,Articles!$A$5:$A$304,0)),"Aucun")&lt;&gt;"Aucun",G1850=""),"Lot manquant",IF(COUNTIF($N$2:$N$5000,N1850)&gt;1,"Doublon ?","")))))</f>
        <v/>
      </c>
      <c r="N1850" s="6" t="str">
        <f aca="false">IF(D1850="","",B1850&amp;"/"&amp;C1850&amp;"/"&amp;D1850&amp;"/"&amp;G1850&amp;"/"&amp;H1850&amp;"/"&amp;TEXT(A1850,"0"))</f>
        <v/>
      </c>
    </row>
    <row r="1851" customFormat="false" ht="15" hidden="false" customHeight="false" outlineLevel="0" collapsed="false">
      <c r="E1851" s="39" t="str">
        <f aca="false">IF(D1851="","",IFERROR(INDEX(Articles!$B$5:$B$304,MATCH(D1851,Articles!$A$5:$A$304,0)),"Référence inconnue"))</f>
        <v/>
      </c>
      <c r="I1851" s="40" t="str">
        <f aca="false">IF(C1851="","",IFERROR(INDEX(Listes!$B$3:$B$20,MATCH(C1851,Listes!$A$3:$A$20,0)),""))</f>
        <v/>
      </c>
      <c r="J1851" s="40" t="n">
        <f aca="false">IF(OR(H1851="",I1851=""),0,H1851*I1851)</f>
        <v>0</v>
      </c>
      <c r="M1851" s="41" t="str">
        <f aca="false">IF(D1851="","",IF(E1851="Référence inconnue","Référence inconnue",IF(I1851="","Type inconnu",IF(AND(IFERROR(INDEX(Articles!$I$5:$I$304,MATCH(D1851,Articles!$A$5:$A$304,0)),"Aucun")&lt;&gt;"Aucun",G1851=""),"Lot manquant",IF(COUNTIF($N$2:$N$5000,N1851)&gt;1,"Doublon ?","")))))</f>
        <v/>
      </c>
      <c r="N1851" s="6" t="str">
        <f aca="false">IF(D1851="","",B1851&amp;"/"&amp;C1851&amp;"/"&amp;D1851&amp;"/"&amp;G1851&amp;"/"&amp;H1851&amp;"/"&amp;TEXT(A1851,"0"))</f>
        <v/>
      </c>
    </row>
    <row r="1852" customFormat="false" ht="15" hidden="false" customHeight="false" outlineLevel="0" collapsed="false">
      <c r="E1852" s="39" t="str">
        <f aca="false">IF(D1852="","",IFERROR(INDEX(Articles!$B$5:$B$304,MATCH(D1852,Articles!$A$5:$A$304,0)),"Référence inconnue"))</f>
        <v/>
      </c>
      <c r="I1852" s="40" t="str">
        <f aca="false">IF(C1852="","",IFERROR(INDEX(Listes!$B$3:$B$20,MATCH(C1852,Listes!$A$3:$A$20,0)),""))</f>
        <v/>
      </c>
      <c r="J1852" s="40" t="n">
        <f aca="false">IF(OR(H1852="",I1852=""),0,H1852*I1852)</f>
        <v>0</v>
      </c>
      <c r="M1852" s="41" t="str">
        <f aca="false">IF(D1852="","",IF(E1852="Référence inconnue","Référence inconnue",IF(I1852="","Type inconnu",IF(AND(IFERROR(INDEX(Articles!$I$5:$I$304,MATCH(D1852,Articles!$A$5:$A$304,0)),"Aucun")&lt;&gt;"Aucun",G1852=""),"Lot manquant",IF(COUNTIF($N$2:$N$5000,N1852)&gt;1,"Doublon ?","")))))</f>
        <v/>
      </c>
      <c r="N1852" s="6" t="str">
        <f aca="false">IF(D1852="","",B1852&amp;"/"&amp;C1852&amp;"/"&amp;D1852&amp;"/"&amp;G1852&amp;"/"&amp;H1852&amp;"/"&amp;TEXT(A1852,"0"))</f>
        <v/>
      </c>
    </row>
    <row r="1853" customFormat="false" ht="15" hidden="false" customHeight="false" outlineLevel="0" collapsed="false">
      <c r="E1853" s="39" t="str">
        <f aca="false">IF(D1853="","",IFERROR(INDEX(Articles!$B$5:$B$304,MATCH(D1853,Articles!$A$5:$A$304,0)),"Référence inconnue"))</f>
        <v/>
      </c>
      <c r="I1853" s="40" t="str">
        <f aca="false">IF(C1853="","",IFERROR(INDEX(Listes!$B$3:$B$20,MATCH(C1853,Listes!$A$3:$A$20,0)),""))</f>
        <v/>
      </c>
      <c r="J1853" s="40" t="n">
        <f aca="false">IF(OR(H1853="",I1853=""),0,H1853*I1853)</f>
        <v>0</v>
      </c>
      <c r="M1853" s="41" t="str">
        <f aca="false">IF(D1853="","",IF(E1853="Référence inconnue","Référence inconnue",IF(I1853="","Type inconnu",IF(AND(IFERROR(INDEX(Articles!$I$5:$I$304,MATCH(D1853,Articles!$A$5:$A$304,0)),"Aucun")&lt;&gt;"Aucun",G1853=""),"Lot manquant",IF(COUNTIF($N$2:$N$5000,N1853)&gt;1,"Doublon ?","")))))</f>
        <v/>
      </c>
      <c r="N1853" s="6" t="str">
        <f aca="false">IF(D1853="","",B1853&amp;"/"&amp;C1853&amp;"/"&amp;D1853&amp;"/"&amp;G1853&amp;"/"&amp;H1853&amp;"/"&amp;TEXT(A1853,"0"))</f>
        <v/>
      </c>
    </row>
    <row r="1854" customFormat="false" ht="15" hidden="false" customHeight="false" outlineLevel="0" collapsed="false">
      <c r="E1854" s="39" t="str">
        <f aca="false">IF(D1854="","",IFERROR(INDEX(Articles!$B$5:$B$304,MATCH(D1854,Articles!$A$5:$A$304,0)),"Référence inconnue"))</f>
        <v/>
      </c>
      <c r="I1854" s="40" t="str">
        <f aca="false">IF(C1854="","",IFERROR(INDEX(Listes!$B$3:$B$20,MATCH(C1854,Listes!$A$3:$A$20,0)),""))</f>
        <v/>
      </c>
      <c r="J1854" s="40" t="n">
        <f aca="false">IF(OR(H1854="",I1854=""),0,H1854*I1854)</f>
        <v>0</v>
      </c>
      <c r="M1854" s="41" t="str">
        <f aca="false">IF(D1854="","",IF(E1854="Référence inconnue","Référence inconnue",IF(I1854="","Type inconnu",IF(AND(IFERROR(INDEX(Articles!$I$5:$I$304,MATCH(D1854,Articles!$A$5:$A$304,0)),"Aucun")&lt;&gt;"Aucun",G1854=""),"Lot manquant",IF(COUNTIF($N$2:$N$5000,N1854)&gt;1,"Doublon ?","")))))</f>
        <v/>
      </c>
      <c r="N1854" s="6" t="str">
        <f aca="false">IF(D1854="","",B1854&amp;"/"&amp;C1854&amp;"/"&amp;D1854&amp;"/"&amp;G1854&amp;"/"&amp;H1854&amp;"/"&amp;TEXT(A1854,"0"))</f>
        <v/>
      </c>
    </row>
    <row r="1855" customFormat="false" ht="15" hidden="false" customHeight="false" outlineLevel="0" collapsed="false">
      <c r="E1855" s="39" t="str">
        <f aca="false">IF(D1855="","",IFERROR(INDEX(Articles!$B$5:$B$304,MATCH(D1855,Articles!$A$5:$A$304,0)),"Référence inconnue"))</f>
        <v/>
      </c>
      <c r="I1855" s="40" t="str">
        <f aca="false">IF(C1855="","",IFERROR(INDEX(Listes!$B$3:$B$20,MATCH(C1855,Listes!$A$3:$A$20,0)),""))</f>
        <v/>
      </c>
      <c r="J1855" s="40" t="n">
        <f aca="false">IF(OR(H1855="",I1855=""),0,H1855*I1855)</f>
        <v>0</v>
      </c>
      <c r="M1855" s="41" t="str">
        <f aca="false">IF(D1855="","",IF(E1855="Référence inconnue","Référence inconnue",IF(I1855="","Type inconnu",IF(AND(IFERROR(INDEX(Articles!$I$5:$I$304,MATCH(D1855,Articles!$A$5:$A$304,0)),"Aucun")&lt;&gt;"Aucun",G1855=""),"Lot manquant",IF(COUNTIF($N$2:$N$5000,N1855)&gt;1,"Doublon ?","")))))</f>
        <v/>
      </c>
      <c r="N1855" s="6" t="str">
        <f aca="false">IF(D1855="","",B1855&amp;"/"&amp;C1855&amp;"/"&amp;D1855&amp;"/"&amp;G1855&amp;"/"&amp;H1855&amp;"/"&amp;TEXT(A1855,"0"))</f>
        <v/>
      </c>
    </row>
    <row r="1856" customFormat="false" ht="15" hidden="false" customHeight="false" outlineLevel="0" collapsed="false">
      <c r="E1856" s="39" t="str">
        <f aca="false">IF(D1856="","",IFERROR(INDEX(Articles!$B$5:$B$304,MATCH(D1856,Articles!$A$5:$A$304,0)),"Référence inconnue"))</f>
        <v/>
      </c>
      <c r="I1856" s="40" t="str">
        <f aca="false">IF(C1856="","",IFERROR(INDEX(Listes!$B$3:$B$20,MATCH(C1856,Listes!$A$3:$A$20,0)),""))</f>
        <v/>
      </c>
      <c r="J1856" s="40" t="n">
        <f aca="false">IF(OR(H1856="",I1856=""),0,H1856*I1856)</f>
        <v>0</v>
      </c>
      <c r="M1856" s="41" t="str">
        <f aca="false">IF(D1856="","",IF(E1856="Référence inconnue","Référence inconnue",IF(I1856="","Type inconnu",IF(AND(IFERROR(INDEX(Articles!$I$5:$I$304,MATCH(D1856,Articles!$A$5:$A$304,0)),"Aucun")&lt;&gt;"Aucun",G1856=""),"Lot manquant",IF(COUNTIF($N$2:$N$5000,N1856)&gt;1,"Doublon ?","")))))</f>
        <v/>
      </c>
      <c r="N1856" s="6" t="str">
        <f aca="false">IF(D1856="","",B1856&amp;"/"&amp;C1856&amp;"/"&amp;D1856&amp;"/"&amp;G1856&amp;"/"&amp;H1856&amp;"/"&amp;TEXT(A1856,"0"))</f>
        <v/>
      </c>
    </row>
    <row r="1857" customFormat="false" ht="15" hidden="false" customHeight="false" outlineLevel="0" collapsed="false">
      <c r="E1857" s="39" t="str">
        <f aca="false">IF(D1857="","",IFERROR(INDEX(Articles!$B$5:$B$304,MATCH(D1857,Articles!$A$5:$A$304,0)),"Référence inconnue"))</f>
        <v/>
      </c>
      <c r="I1857" s="40" t="str">
        <f aca="false">IF(C1857="","",IFERROR(INDEX(Listes!$B$3:$B$20,MATCH(C1857,Listes!$A$3:$A$20,0)),""))</f>
        <v/>
      </c>
      <c r="J1857" s="40" t="n">
        <f aca="false">IF(OR(H1857="",I1857=""),0,H1857*I1857)</f>
        <v>0</v>
      </c>
      <c r="M1857" s="41" t="str">
        <f aca="false">IF(D1857="","",IF(E1857="Référence inconnue","Référence inconnue",IF(I1857="","Type inconnu",IF(AND(IFERROR(INDEX(Articles!$I$5:$I$304,MATCH(D1857,Articles!$A$5:$A$304,0)),"Aucun")&lt;&gt;"Aucun",G1857=""),"Lot manquant",IF(COUNTIF($N$2:$N$5000,N1857)&gt;1,"Doublon ?","")))))</f>
        <v/>
      </c>
      <c r="N1857" s="6" t="str">
        <f aca="false">IF(D1857="","",B1857&amp;"/"&amp;C1857&amp;"/"&amp;D1857&amp;"/"&amp;G1857&amp;"/"&amp;H1857&amp;"/"&amp;TEXT(A1857,"0"))</f>
        <v/>
      </c>
    </row>
    <row r="1858" customFormat="false" ht="15" hidden="false" customHeight="false" outlineLevel="0" collapsed="false">
      <c r="E1858" s="39" t="str">
        <f aca="false">IF(D1858="","",IFERROR(INDEX(Articles!$B$5:$B$304,MATCH(D1858,Articles!$A$5:$A$304,0)),"Référence inconnue"))</f>
        <v/>
      </c>
      <c r="I1858" s="40" t="str">
        <f aca="false">IF(C1858="","",IFERROR(INDEX(Listes!$B$3:$B$20,MATCH(C1858,Listes!$A$3:$A$20,0)),""))</f>
        <v/>
      </c>
      <c r="J1858" s="40" t="n">
        <f aca="false">IF(OR(H1858="",I1858=""),0,H1858*I1858)</f>
        <v>0</v>
      </c>
      <c r="M1858" s="41" t="str">
        <f aca="false">IF(D1858="","",IF(E1858="Référence inconnue","Référence inconnue",IF(I1858="","Type inconnu",IF(AND(IFERROR(INDEX(Articles!$I$5:$I$304,MATCH(D1858,Articles!$A$5:$A$304,0)),"Aucun")&lt;&gt;"Aucun",G1858=""),"Lot manquant",IF(COUNTIF($N$2:$N$5000,N1858)&gt;1,"Doublon ?","")))))</f>
        <v/>
      </c>
      <c r="N1858" s="6" t="str">
        <f aca="false">IF(D1858="","",B1858&amp;"/"&amp;C1858&amp;"/"&amp;D1858&amp;"/"&amp;G1858&amp;"/"&amp;H1858&amp;"/"&amp;TEXT(A1858,"0"))</f>
        <v/>
      </c>
    </row>
    <row r="1859" customFormat="false" ht="15" hidden="false" customHeight="false" outlineLevel="0" collapsed="false">
      <c r="E1859" s="39" t="str">
        <f aca="false">IF(D1859="","",IFERROR(INDEX(Articles!$B$5:$B$304,MATCH(D1859,Articles!$A$5:$A$304,0)),"Référence inconnue"))</f>
        <v/>
      </c>
      <c r="I1859" s="40" t="str">
        <f aca="false">IF(C1859="","",IFERROR(INDEX(Listes!$B$3:$B$20,MATCH(C1859,Listes!$A$3:$A$20,0)),""))</f>
        <v/>
      </c>
      <c r="J1859" s="40" t="n">
        <f aca="false">IF(OR(H1859="",I1859=""),0,H1859*I1859)</f>
        <v>0</v>
      </c>
      <c r="M1859" s="41" t="str">
        <f aca="false">IF(D1859="","",IF(E1859="Référence inconnue","Référence inconnue",IF(I1859="","Type inconnu",IF(AND(IFERROR(INDEX(Articles!$I$5:$I$304,MATCH(D1859,Articles!$A$5:$A$304,0)),"Aucun")&lt;&gt;"Aucun",G1859=""),"Lot manquant",IF(COUNTIF($N$2:$N$5000,N1859)&gt;1,"Doublon ?","")))))</f>
        <v/>
      </c>
      <c r="N1859" s="6" t="str">
        <f aca="false">IF(D1859="","",B1859&amp;"/"&amp;C1859&amp;"/"&amp;D1859&amp;"/"&amp;G1859&amp;"/"&amp;H1859&amp;"/"&amp;TEXT(A1859,"0"))</f>
        <v/>
      </c>
    </row>
    <row r="1860" customFormat="false" ht="15" hidden="false" customHeight="false" outlineLevel="0" collapsed="false">
      <c r="E1860" s="39" t="str">
        <f aca="false">IF(D1860="","",IFERROR(INDEX(Articles!$B$5:$B$304,MATCH(D1860,Articles!$A$5:$A$304,0)),"Référence inconnue"))</f>
        <v/>
      </c>
      <c r="I1860" s="40" t="str">
        <f aca="false">IF(C1860="","",IFERROR(INDEX(Listes!$B$3:$B$20,MATCH(C1860,Listes!$A$3:$A$20,0)),""))</f>
        <v/>
      </c>
      <c r="J1860" s="40" t="n">
        <f aca="false">IF(OR(H1860="",I1860=""),0,H1860*I1860)</f>
        <v>0</v>
      </c>
      <c r="M1860" s="41" t="str">
        <f aca="false">IF(D1860="","",IF(E1860="Référence inconnue","Référence inconnue",IF(I1860="","Type inconnu",IF(AND(IFERROR(INDEX(Articles!$I$5:$I$304,MATCH(D1860,Articles!$A$5:$A$304,0)),"Aucun")&lt;&gt;"Aucun",G1860=""),"Lot manquant",IF(COUNTIF($N$2:$N$5000,N1860)&gt;1,"Doublon ?","")))))</f>
        <v/>
      </c>
      <c r="N1860" s="6" t="str">
        <f aca="false">IF(D1860="","",B1860&amp;"/"&amp;C1860&amp;"/"&amp;D1860&amp;"/"&amp;G1860&amp;"/"&amp;H1860&amp;"/"&amp;TEXT(A1860,"0"))</f>
        <v/>
      </c>
    </row>
    <row r="1861" customFormat="false" ht="15" hidden="false" customHeight="false" outlineLevel="0" collapsed="false">
      <c r="E1861" s="39" t="str">
        <f aca="false">IF(D1861="","",IFERROR(INDEX(Articles!$B$5:$B$304,MATCH(D1861,Articles!$A$5:$A$304,0)),"Référence inconnue"))</f>
        <v/>
      </c>
      <c r="I1861" s="40" t="str">
        <f aca="false">IF(C1861="","",IFERROR(INDEX(Listes!$B$3:$B$20,MATCH(C1861,Listes!$A$3:$A$20,0)),""))</f>
        <v/>
      </c>
      <c r="J1861" s="40" t="n">
        <f aca="false">IF(OR(H1861="",I1861=""),0,H1861*I1861)</f>
        <v>0</v>
      </c>
      <c r="M1861" s="41" t="str">
        <f aca="false">IF(D1861="","",IF(E1861="Référence inconnue","Référence inconnue",IF(I1861="","Type inconnu",IF(AND(IFERROR(INDEX(Articles!$I$5:$I$304,MATCH(D1861,Articles!$A$5:$A$304,0)),"Aucun")&lt;&gt;"Aucun",G1861=""),"Lot manquant",IF(COUNTIF($N$2:$N$5000,N1861)&gt;1,"Doublon ?","")))))</f>
        <v/>
      </c>
      <c r="N1861" s="6" t="str">
        <f aca="false">IF(D1861="","",B1861&amp;"/"&amp;C1861&amp;"/"&amp;D1861&amp;"/"&amp;G1861&amp;"/"&amp;H1861&amp;"/"&amp;TEXT(A1861,"0"))</f>
        <v/>
      </c>
    </row>
    <row r="1862" customFormat="false" ht="15" hidden="false" customHeight="false" outlineLevel="0" collapsed="false">
      <c r="E1862" s="39" t="str">
        <f aca="false">IF(D1862="","",IFERROR(INDEX(Articles!$B$5:$B$304,MATCH(D1862,Articles!$A$5:$A$304,0)),"Référence inconnue"))</f>
        <v/>
      </c>
      <c r="I1862" s="40" t="str">
        <f aca="false">IF(C1862="","",IFERROR(INDEX(Listes!$B$3:$B$20,MATCH(C1862,Listes!$A$3:$A$20,0)),""))</f>
        <v/>
      </c>
      <c r="J1862" s="40" t="n">
        <f aca="false">IF(OR(H1862="",I1862=""),0,H1862*I1862)</f>
        <v>0</v>
      </c>
      <c r="M1862" s="41" t="str">
        <f aca="false">IF(D1862="","",IF(E1862="Référence inconnue","Référence inconnue",IF(I1862="","Type inconnu",IF(AND(IFERROR(INDEX(Articles!$I$5:$I$304,MATCH(D1862,Articles!$A$5:$A$304,0)),"Aucun")&lt;&gt;"Aucun",G1862=""),"Lot manquant",IF(COUNTIF($N$2:$N$5000,N1862)&gt;1,"Doublon ?","")))))</f>
        <v/>
      </c>
      <c r="N1862" s="6" t="str">
        <f aca="false">IF(D1862="","",B1862&amp;"/"&amp;C1862&amp;"/"&amp;D1862&amp;"/"&amp;G1862&amp;"/"&amp;H1862&amp;"/"&amp;TEXT(A1862,"0"))</f>
        <v/>
      </c>
    </row>
    <row r="1863" customFormat="false" ht="15" hidden="false" customHeight="false" outlineLevel="0" collapsed="false">
      <c r="E1863" s="39" t="str">
        <f aca="false">IF(D1863="","",IFERROR(INDEX(Articles!$B$5:$B$304,MATCH(D1863,Articles!$A$5:$A$304,0)),"Référence inconnue"))</f>
        <v/>
      </c>
      <c r="I1863" s="40" t="str">
        <f aca="false">IF(C1863="","",IFERROR(INDEX(Listes!$B$3:$B$20,MATCH(C1863,Listes!$A$3:$A$20,0)),""))</f>
        <v/>
      </c>
      <c r="J1863" s="40" t="n">
        <f aca="false">IF(OR(H1863="",I1863=""),0,H1863*I1863)</f>
        <v>0</v>
      </c>
      <c r="M1863" s="41" t="str">
        <f aca="false">IF(D1863="","",IF(E1863="Référence inconnue","Référence inconnue",IF(I1863="","Type inconnu",IF(AND(IFERROR(INDEX(Articles!$I$5:$I$304,MATCH(D1863,Articles!$A$5:$A$304,0)),"Aucun")&lt;&gt;"Aucun",G1863=""),"Lot manquant",IF(COUNTIF($N$2:$N$5000,N1863)&gt;1,"Doublon ?","")))))</f>
        <v/>
      </c>
      <c r="N1863" s="6" t="str">
        <f aca="false">IF(D1863="","",B1863&amp;"/"&amp;C1863&amp;"/"&amp;D1863&amp;"/"&amp;G1863&amp;"/"&amp;H1863&amp;"/"&amp;TEXT(A1863,"0"))</f>
        <v/>
      </c>
    </row>
    <row r="1864" customFormat="false" ht="15" hidden="false" customHeight="false" outlineLevel="0" collapsed="false">
      <c r="E1864" s="39" t="str">
        <f aca="false">IF(D1864="","",IFERROR(INDEX(Articles!$B$5:$B$304,MATCH(D1864,Articles!$A$5:$A$304,0)),"Référence inconnue"))</f>
        <v/>
      </c>
      <c r="I1864" s="40" t="str">
        <f aca="false">IF(C1864="","",IFERROR(INDEX(Listes!$B$3:$B$20,MATCH(C1864,Listes!$A$3:$A$20,0)),""))</f>
        <v/>
      </c>
      <c r="J1864" s="40" t="n">
        <f aca="false">IF(OR(H1864="",I1864=""),0,H1864*I1864)</f>
        <v>0</v>
      </c>
      <c r="M1864" s="41" t="str">
        <f aca="false">IF(D1864="","",IF(E1864="Référence inconnue","Référence inconnue",IF(I1864="","Type inconnu",IF(AND(IFERROR(INDEX(Articles!$I$5:$I$304,MATCH(D1864,Articles!$A$5:$A$304,0)),"Aucun")&lt;&gt;"Aucun",G1864=""),"Lot manquant",IF(COUNTIF($N$2:$N$5000,N1864)&gt;1,"Doublon ?","")))))</f>
        <v/>
      </c>
      <c r="N1864" s="6" t="str">
        <f aca="false">IF(D1864="","",B1864&amp;"/"&amp;C1864&amp;"/"&amp;D1864&amp;"/"&amp;G1864&amp;"/"&amp;H1864&amp;"/"&amp;TEXT(A1864,"0"))</f>
        <v/>
      </c>
    </row>
    <row r="1865" customFormat="false" ht="15" hidden="false" customHeight="false" outlineLevel="0" collapsed="false">
      <c r="E1865" s="39" t="str">
        <f aca="false">IF(D1865="","",IFERROR(INDEX(Articles!$B$5:$B$304,MATCH(D1865,Articles!$A$5:$A$304,0)),"Référence inconnue"))</f>
        <v/>
      </c>
      <c r="I1865" s="40" t="str">
        <f aca="false">IF(C1865="","",IFERROR(INDEX(Listes!$B$3:$B$20,MATCH(C1865,Listes!$A$3:$A$20,0)),""))</f>
        <v/>
      </c>
      <c r="J1865" s="40" t="n">
        <f aca="false">IF(OR(H1865="",I1865=""),0,H1865*I1865)</f>
        <v>0</v>
      </c>
      <c r="M1865" s="41" t="str">
        <f aca="false">IF(D1865="","",IF(E1865="Référence inconnue","Référence inconnue",IF(I1865="","Type inconnu",IF(AND(IFERROR(INDEX(Articles!$I$5:$I$304,MATCH(D1865,Articles!$A$5:$A$304,0)),"Aucun")&lt;&gt;"Aucun",G1865=""),"Lot manquant",IF(COUNTIF($N$2:$N$5000,N1865)&gt;1,"Doublon ?","")))))</f>
        <v/>
      </c>
      <c r="N1865" s="6" t="str">
        <f aca="false">IF(D1865="","",B1865&amp;"/"&amp;C1865&amp;"/"&amp;D1865&amp;"/"&amp;G1865&amp;"/"&amp;H1865&amp;"/"&amp;TEXT(A1865,"0"))</f>
        <v/>
      </c>
    </row>
    <row r="1866" customFormat="false" ht="15" hidden="false" customHeight="false" outlineLevel="0" collapsed="false">
      <c r="E1866" s="39" t="str">
        <f aca="false">IF(D1866="","",IFERROR(INDEX(Articles!$B$5:$B$304,MATCH(D1866,Articles!$A$5:$A$304,0)),"Référence inconnue"))</f>
        <v/>
      </c>
      <c r="I1866" s="40" t="str">
        <f aca="false">IF(C1866="","",IFERROR(INDEX(Listes!$B$3:$B$20,MATCH(C1866,Listes!$A$3:$A$20,0)),""))</f>
        <v/>
      </c>
      <c r="J1866" s="40" t="n">
        <f aca="false">IF(OR(H1866="",I1866=""),0,H1866*I1866)</f>
        <v>0</v>
      </c>
      <c r="M1866" s="41" t="str">
        <f aca="false">IF(D1866="","",IF(E1866="Référence inconnue","Référence inconnue",IF(I1866="","Type inconnu",IF(AND(IFERROR(INDEX(Articles!$I$5:$I$304,MATCH(D1866,Articles!$A$5:$A$304,0)),"Aucun")&lt;&gt;"Aucun",G1866=""),"Lot manquant",IF(COUNTIF($N$2:$N$5000,N1866)&gt;1,"Doublon ?","")))))</f>
        <v/>
      </c>
      <c r="N1866" s="6" t="str">
        <f aca="false">IF(D1866="","",B1866&amp;"/"&amp;C1866&amp;"/"&amp;D1866&amp;"/"&amp;G1866&amp;"/"&amp;H1866&amp;"/"&amp;TEXT(A1866,"0"))</f>
        <v/>
      </c>
    </row>
    <row r="1867" customFormat="false" ht="15" hidden="false" customHeight="false" outlineLevel="0" collapsed="false">
      <c r="E1867" s="39" t="str">
        <f aca="false">IF(D1867="","",IFERROR(INDEX(Articles!$B$5:$B$304,MATCH(D1867,Articles!$A$5:$A$304,0)),"Référence inconnue"))</f>
        <v/>
      </c>
      <c r="I1867" s="40" t="str">
        <f aca="false">IF(C1867="","",IFERROR(INDEX(Listes!$B$3:$B$20,MATCH(C1867,Listes!$A$3:$A$20,0)),""))</f>
        <v/>
      </c>
      <c r="J1867" s="40" t="n">
        <f aca="false">IF(OR(H1867="",I1867=""),0,H1867*I1867)</f>
        <v>0</v>
      </c>
      <c r="M1867" s="41" t="str">
        <f aca="false">IF(D1867="","",IF(E1867="Référence inconnue","Référence inconnue",IF(I1867="","Type inconnu",IF(AND(IFERROR(INDEX(Articles!$I$5:$I$304,MATCH(D1867,Articles!$A$5:$A$304,0)),"Aucun")&lt;&gt;"Aucun",G1867=""),"Lot manquant",IF(COUNTIF($N$2:$N$5000,N1867)&gt;1,"Doublon ?","")))))</f>
        <v/>
      </c>
      <c r="N1867" s="6" t="str">
        <f aca="false">IF(D1867="","",B1867&amp;"/"&amp;C1867&amp;"/"&amp;D1867&amp;"/"&amp;G1867&amp;"/"&amp;H1867&amp;"/"&amp;TEXT(A1867,"0"))</f>
        <v/>
      </c>
    </row>
    <row r="1868" customFormat="false" ht="15" hidden="false" customHeight="false" outlineLevel="0" collapsed="false">
      <c r="E1868" s="39" t="str">
        <f aca="false">IF(D1868="","",IFERROR(INDEX(Articles!$B$5:$B$304,MATCH(D1868,Articles!$A$5:$A$304,0)),"Référence inconnue"))</f>
        <v/>
      </c>
      <c r="I1868" s="40" t="str">
        <f aca="false">IF(C1868="","",IFERROR(INDEX(Listes!$B$3:$B$20,MATCH(C1868,Listes!$A$3:$A$20,0)),""))</f>
        <v/>
      </c>
      <c r="J1868" s="40" t="n">
        <f aca="false">IF(OR(H1868="",I1868=""),0,H1868*I1868)</f>
        <v>0</v>
      </c>
      <c r="M1868" s="41" t="str">
        <f aca="false">IF(D1868="","",IF(E1868="Référence inconnue","Référence inconnue",IF(I1868="","Type inconnu",IF(AND(IFERROR(INDEX(Articles!$I$5:$I$304,MATCH(D1868,Articles!$A$5:$A$304,0)),"Aucun")&lt;&gt;"Aucun",G1868=""),"Lot manquant",IF(COUNTIF($N$2:$N$5000,N1868)&gt;1,"Doublon ?","")))))</f>
        <v/>
      </c>
      <c r="N1868" s="6" t="str">
        <f aca="false">IF(D1868="","",B1868&amp;"/"&amp;C1868&amp;"/"&amp;D1868&amp;"/"&amp;G1868&amp;"/"&amp;H1868&amp;"/"&amp;TEXT(A1868,"0"))</f>
        <v/>
      </c>
    </row>
    <row r="1869" customFormat="false" ht="15" hidden="false" customHeight="false" outlineLevel="0" collapsed="false">
      <c r="E1869" s="39" t="str">
        <f aca="false">IF(D1869="","",IFERROR(INDEX(Articles!$B$5:$B$304,MATCH(D1869,Articles!$A$5:$A$304,0)),"Référence inconnue"))</f>
        <v/>
      </c>
      <c r="I1869" s="40" t="str">
        <f aca="false">IF(C1869="","",IFERROR(INDEX(Listes!$B$3:$B$20,MATCH(C1869,Listes!$A$3:$A$20,0)),""))</f>
        <v/>
      </c>
      <c r="J1869" s="40" t="n">
        <f aca="false">IF(OR(H1869="",I1869=""),0,H1869*I1869)</f>
        <v>0</v>
      </c>
      <c r="M1869" s="41" t="str">
        <f aca="false">IF(D1869="","",IF(E1869="Référence inconnue","Référence inconnue",IF(I1869="","Type inconnu",IF(AND(IFERROR(INDEX(Articles!$I$5:$I$304,MATCH(D1869,Articles!$A$5:$A$304,0)),"Aucun")&lt;&gt;"Aucun",G1869=""),"Lot manquant",IF(COUNTIF($N$2:$N$5000,N1869)&gt;1,"Doublon ?","")))))</f>
        <v/>
      </c>
      <c r="N1869" s="6" t="str">
        <f aca="false">IF(D1869="","",B1869&amp;"/"&amp;C1869&amp;"/"&amp;D1869&amp;"/"&amp;G1869&amp;"/"&amp;H1869&amp;"/"&amp;TEXT(A1869,"0"))</f>
        <v/>
      </c>
    </row>
    <row r="1870" customFormat="false" ht="15" hidden="false" customHeight="false" outlineLevel="0" collapsed="false">
      <c r="E1870" s="39" t="str">
        <f aca="false">IF(D1870="","",IFERROR(INDEX(Articles!$B$5:$B$304,MATCH(D1870,Articles!$A$5:$A$304,0)),"Référence inconnue"))</f>
        <v/>
      </c>
      <c r="I1870" s="40" t="str">
        <f aca="false">IF(C1870="","",IFERROR(INDEX(Listes!$B$3:$B$20,MATCH(C1870,Listes!$A$3:$A$20,0)),""))</f>
        <v/>
      </c>
      <c r="J1870" s="40" t="n">
        <f aca="false">IF(OR(H1870="",I1870=""),0,H1870*I1870)</f>
        <v>0</v>
      </c>
      <c r="M1870" s="41" t="str">
        <f aca="false">IF(D1870="","",IF(E1870="Référence inconnue","Référence inconnue",IF(I1870="","Type inconnu",IF(AND(IFERROR(INDEX(Articles!$I$5:$I$304,MATCH(D1870,Articles!$A$5:$A$304,0)),"Aucun")&lt;&gt;"Aucun",G1870=""),"Lot manquant",IF(COUNTIF($N$2:$N$5000,N1870)&gt;1,"Doublon ?","")))))</f>
        <v/>
      </c>
      <c r="N1870" s="6" t="str">
        <f aca="false">IF(D1870="","",B1870&amp;"/"&amp;C1870&amp;"/"&amp;D1870&amp;"/"&amp;G1870&amp;"/"&amp;H1870&amp;"/"&amp;TEXT(A1870,"0"))</f>
        <v/>
      </c>
    </row>
    <row r="1871" customFormat="false" ht="15" hidden="false" customHeight="false" outlineLevel="0" collapsed="false">
      <c r="E1871" s="39" t="str">
        <f aca="false">IF(D1871="","",IFERROR(INDEX(Articles!$B$5:$B$304,MATCH(D1871,Articles!$A$5:$A$304,0)),"Référence inconnue"))</f>
        <v/>
      </c>
      <c r="I1871" s="40" t="str">
        <f aca="false">IF(C1871="","",IFERROR(INDEX(Listes!$B$3:$B$20,MATCH(C1871,Listes!$A$3:$A$20,0)),""))</f>
        <v/>
      </c>
      <c r="J1871" s="40" t="n">
        <f aca="false">IF(OR(H1871="",I1871=""),0,H1871*I1871)</f>
        <v>0</v>
      </c>
      <c r="M1871" s="41" t="str">
        <f aca="false">IF(D1871="","",IF(E1871="Référence inconnue","Référence inconnue",IF(I1871="","Type inconnu",IF(AND(IFERROR(INDEX(Articles!$I$5:$I$304,MATCH(D1871,Articles!$A$5:$A$304,0)),"Aucun")&lt;&gt;"Aucun",G1871=""),"Lot manquant",IF(COUNTIF($N$2:$N$5000,N1871)&gt;1,"Doublon ?","")))))</f>
        <v/>
      </c>
      <c r="N1871" s="6" t="str">
        <f aca="false">IF(D1871="","",B1871&amp;"/"&amp;C1871&amp;"/"&amp;D1871&amp;"/"&amp;G1871&amp;"/"&amp;H1871&amp;"/"&amp;TEXT(A1871,"0"))</f>
        <v/>
      </c>
    </row>
    <row r="1872" customFormat="false" ht="15" hidden="false" customHeight="false" outlineLevel="0" collapsed="false">
      <c r="E1872" s="39" t="str">
        <f aca="false">IF(D1872="","",IFERROR(INDEX(Articles!$B$5:$B$304,MATCH(D1872,Articles!$A$5:$A$304,0)),"Référence inconnue"))</f>
        <v/>
      </c>
      <c r="I1872" s="40" t="str">
        <f aca="false">IF(C1872="","",IFERROR(INDEX(Listes!$B$3:$B$20,MATCH(C1872,Listes!$A$3:$A$20,0)),""))</f>
        <v/>
      </c>
      <c r="J1872" s="40" t="n">
        <f aca="false">IF(OR(H1872="",I1872=""),0,H1872*I1872)</f>
        <v>0</v>
      </c>
      <c r="M1872" s="41" t="str">
        <f aca="false">IF(D1872="","",IF(E1872="Référence inconnue","Référence inconnue",IF(I1872="","Type inconnu",IF(AND(IFERROR(INDEX(Articles!$I$5:$I$304,MATCH(D1872,Articles!$A$5:$A$304,0)),"Aucun")&lt;&gt;"Aucun",G1872=""),"Lot manquant",IF(COUNTIF($N$2:$N$5000,N1872)&gt;1,"Doublon ?","")))))</f>
        <v/>
      </c>
      <c r="N1872" s="6" t="str">
        <f aca="false">IF(D1872="","",B1872&amp;"/"&amp;C1872&amp;"/"&amp;D1872&amp;"/"&amp;G1872&amp;"/"&amp;H1872&amp;"/"&amp;TEXT(A1872,"0"))</f>
        <v/>
      </c>
    </row>
    <row r="1873" customFormat="false" ht="15" hidden="false" customHeight="false" outlineLevel="0" collapsed="false">
      <c r="E1873" s="39" t="str">
        <f aca="false">IF(D1873="","",IFERROR(INDEX(Articles!$B$5:$B$304,MATCH(D1873,Articles!$A$5:$A$304,0)),"Référence inconnue"))</f>
        <v/>
      </c>
      <c r="I1873" s="40" t="str">
        <f aca="false">IF(C1873="","",IFERROR(INDEX(Listes!$B$3:$B$20,MATCH(C1873,Listes!$A$3:$A$20,0)),""))</f>
        <v/>
      </c>
      <c r="J1873" s="40" t="n">
        <f aca="false">IF(OR(H1873="",I1873=""),0,H1873*I1873)</f>
        <v>0</v>
      </c>
      <c r="M1873" s="41" t="str">
        <f aca="false">IF(D1873="","",IF(E1873="Référence inconnue","Référence inconnue",IF(I1873="","Type inconnu",IF(AND(IFERROR(INDEX(Articles!$I$5:$I$304,MATCH(D1873,Articles!$A$5:$A$304,0)),"Aucun")&lt;&gt;"Aucun",G1873=""),"Lot manquant",IF(COUNTIF($N$2:$N$5000,N1873)&gt;1,"Doublon ?","")))))</f>
        <v/>
      </c>
      <c r="N1873" s="6" t="str">
        <f aca="false">IF(D1873="","",B1873&amp;"/"&amp;C1873&amp;"/"&amp;D1873&amp;"/"&amp;G1873&amp;"/"&amp;H1873&amp;"/"&amp;TEXT(A1873,"0"))</f>
        <v/>
      </c>
    </row>
    <row r="1874" customFormat="false" ht="15" hidden="false" customHeight="false" outlineLevel="0" collapsed="false">
      <c r="E1874" s="39" t="str">
        <f aca="false">IF(D1874="","",IFERROR(INDEX(Articles!$B$5:$B$304,MATCH(D1874,Articles!$A$5:$A$304,0)),"Référence inconnue"))</f>
        <v/>
      </c>
      <c r="I1874" s="40" t="str">
        <f aca="false">IF(C1874="","",IFERROR(INDEX(Listes!$B$3:$B$20,MATCH(C1874,Listes!$A$3:$A$20,0)),""))</f>
        <v/>
      </c>
      <c r="J1874" s="40" t="n">
        <f aca="false">IF(OR(H1874="",I1874=""),0,H1874*I1874)</f>
        <v>0</v>
      </c>
      <c r="M1874" s="41" t="str">
        <f aca="false">IF(D1874="","",IF(E1874="Référence inconnue","Référence inconnue",IF(I1874="","Type inconnu",IF(AND(IFERROR(INDEX(Articles!$I$5:$I$304,MATCH(D1874,Articles!$A$5:$A$304,0)),"Aucun")&lt;&gt;"Aucun",G1874=""),"Lot manquant",IF(COUNTIF($N$2:$N$5000,N1874)&gt;1,"Doublon ?","")))))</f>
        <v/>
      </c>
      <c r="N1874" s="6" t="str">
        <f aca="false">IF(D1874="","",B1874&amp;"/"&amp;C1874&amp;"/"&amp;D1874&amp;"/"&amp;G1874&amp;"/"&amp;H1874&amp;"/"&amp;TEXT(A1874,"0"))</f>
        <v/>
      </c>
    </row>
    <row r="1875" customFormat="false" ht="15" hidden="false" customHeight="false" outlineLevel="0" collapsed="false">
      <c r="E1875" s="39" t="str">
        <f aca="false">IF(D1875="","",IFERROR(INDEX(Articles!$B$5:$B$304,MATCH(D1875,Articles!$A$5:$A$304,0)),"Référence inconnue"))</f>
        <v/>
      </c>
      <c r="I1875" s="40" t="str">
        <f aca="false">IF(C1875="","",IFERROR(INDEX(Listes!$B$3:$B$20,MATCH(C1875,Listes!$A$3:$A$20,0)),""))</f>
        <v/>
      </c>
      <c r="J1875" s="40" t="n">
        <f aca="false">IF(OR(H1875="",I1875=""),0,H1875*I1875)</f>
        <v>0</v>
      </c>
      <c r="M1875" s="41" t="str">
        <f aca="false">IF(D1875="","",IF(E1875="Référence inconnue","Référence inconnue",IF(I1875="","Type inconnu",IF(AND(IFERROR(INDEX(Articles!$I$5:$I$304,MATCH(D1875,Articles!$A$5:$A$304,0)),"Aucun")&lt;&gt;"Aucun",G1875=""),"Lot manquant",IF(COUNTIF($N$2:$N$5000,N1875)&gt;1,"Doublon ?","")))))</f>
        <v/>
      </c>
      <c r="N1875" s="6" t="str">
        <f aca="false">IF(D1875="","",B1875&amp;"/"&amp;C1875&amp;"/"&amp;D1875&amp;"/"&amp;G1875&amp;"/"&amp;H1875&amp;"/"&amp;TEXT(A1875,"0"))</f>
        <v/>
      </c>
    </row>
    <row r="1876" customFormat="false" ht="15" hidden="false" customHeight="false" outlineLevel="0" collapsed="false">
      <c r="E1876" s="39" t="str">
        <f aca="false">IF(D1876="","",IFERROR(INDEX(Articles!$B$5:$B$304,MATCH(D1876,Articles!$A$5:$A$304,0)),"Référence inconnue"))</f>
        <v/>
      </c>
      <c r="I1876" s="40" t="str">
        <f aca="false">IF(C1876="","",IFERROR(INDEX(Listes!$B$3:$B$20,MATCH(C1876,Listes!$A$3:$A$20,0)),""))</f>
        <v/>
      </c>
      <c r="J1876" s="40" t="n">
        <f aca="false">IF(OR(H1876="",I1876=""),0,H1876*I1876)</f>
        <v>0</v>
      </c>
      <c r="M1876" s="41" t="str">
        <f aca="false">IF(D1876="","",IF(E1876="Référence inconnue","Référence inconnue",IF(I1876="","Type inconnu",IF(AND(IFERROR(INDEX(Articles!$I$5:$I$304,MATCH(D1876,Articles!$A$5:$A$304,0)),"Aucun")&lt;&gt;"Aucun",G1876=""),"Lot manquant",IF(COUNTIF($N$2:$N$5000,N1876)&gt;1,"Doublon ?","")))))</f>
        <v/>
      </c>
      <c r="N1876" s="6" t="str">
        <f aca="false">IF(D1876="","",B1876&amp;"/"&amp;C1876&amp;"/"&amp;D1876&amp;"/"&amp;G1876&amp;"/"&amp;H1876&amp;"/"&amp;TEXT(A1876,"0"))</f>
        <v/>
      </c>
    </row>
    <row r="1877" customFormat="false" ht="15" hidden="false" customHeight="false" outlineLevel="0" collapsed="false">
      <c r="E1877" s="39" t="str">
        <f aca="false">IF(D1877="","",IFERROR(INDEX(Articles!$B$5:$B$304,MATCH(D1877,Articles!$A$5:$A$304,0)),"Référence inconnue"))</f>
        <v/>
      </c>
      <c r="I1877" s="40" t="str">
        <f aca="false">IF(C1877="","",IFERROR(INDEX(Listes!$B$3:$B$20,MATCH(C1877,Listes!$A$3:$A$20,0)),""))</f>
        <v/>
      </c>
      <c r="J1877" s="40" t="n">
        <f aca="false">IF(OR(H1877="",I1877=""),0,H1877*I1877)</f>
        <v>0</v>
      </c>
      <c r="M1877" s="41" t="str">
        <f aca="false">IF(D1877="","",IF(E1877="Référence inconnue","Référence inconnue",IF(I1877="","Type inconnu",IF(AND(IFERROR(INDEX(Articles!$I$5:$I$304,MATCH(D1877,Articles!$A$5:$A$304,0)),"Aucun")&lt;&gt;"Aucun",G1877=""),"Lot manquant",IF(COUNTIF($N$2:$N$5000,N1877)&gt;1,"Doublon ?","")))))</f>
        <v/>
      </c>
      <c r="N1877" s="6" t="str">
        <f aca="false">IF(D1877="","",B1877&amp;"/"&amp;C1877&amp;"/"&amp;D1877&amp;"/"&amp;G1877&amp;"/"&amp;H1877&amp;"/"&amp;TEXT(A1877,"0"))</f>
        <v/>
      </c>
    </row>
    <row r="1878" customFormat="false" ht="15" hidden="false" customHeight="false" outlineLevel="0" collapsed="false">
      <c r="E1878" s="39" t="str">
        <f aca="false">IF(D1878="","",IFERROR(INDEX(Articles!$B$5:$B$304,MATCH(D1878,Articles!$A$5:$A$304,0)),"Référence inconnue"))</f>
        <v/>
      </c>
      <c r="I1878" s="40" t="str">
        <f aca="false">IF(C1878="","",IFERROR(INDEX(Listes!$B$3:$B$20,MATCH(C1878,Listes!$A$3:$A$20,0)),""))</f>
        <v/>
      </c>
      <c r="J1878" s="40" t="n">
        <f aca="false">IF(OR(H1878="",I1878=""),0,H1878*I1878)</f>
        <v>0</v>
      </c>
      <c r="M1878" s="41" t="str">
        <f aca="false">IF(D1878="","",IF(E1878="Référence inconnue","Référence inconnue",IF(I1878="","Type inconnu",IF(AND(IFERROR(INDEX(Articles!$I$5:$I$304,MATCH(D1878,Articles!$A$5:$A$304,0)),"Aucun")&lt;&gt;"Aucun",G1878=""),"Lot manquant",IF(COUNTIF($N$2:$N$5000,N1878)&gt;1,"Doublon ?","")))))</f>
        <v/>
      </c>
      <c r="N1878" s="6" t="str">
        <f aca="false">IF(D1878="","",B1878&amp;"/"&amp;C1878&amp;"/"&amp;D1878&amp;"/"&amp;G1878&amp;"/"&amp;H1878&amp;"/"&amp;TEXT(A1878,"0"))</f>
        <v/>
      </c>
    </row>
    <row r="1879" customFormat="false" ht="15" hidden="false" customHeight="false" outlineLevel="0" collapsed="false">
      <c r="E1879" s="39" t="str">
        <f aca="false">IF(D1879="","",IFERROR(INDEX(Articles!$B$5:$B$304,MATCH(D1879,Articles!$A$5:$A$304,0)),"Référence inconnue"))</f>
        <v/>
      </c>
      <c r="I1879" s="40" t="str">
        <f aca="false">IF(C1879="","",IFERROR(INDEX(Listes!$B$3:$B$20,MATCH(C1879,Listes!$A$3:$A$20,0)),""))</f>
        <v/>
      </c>
      <c r="J1879" s="40" t="n">
        <f aca="false">IF(OR(H1879="",I1879=""),0,H1879*I1879)</f>
        <v>0</v>
      </c>
      <c r="M1879" s="41" t="str">
        <f aca="false">IF(D1879="","",IF(E1879="Référence inconnue","Référence inconnue",IF(I1879="","Type inconnu",IF(AND(IFERROR(INDEX(Articles!$I$5:$I$304,MATCH(D1879,Articles!$A$5:$A$304,0)),"Aucun")&lt;&gt;"Aucun",G1879=""),"Lot manquant",IF(COUNTIF($N$2:$N$5000,N1879)&gt;1,"Doublon ?","")))))</f>
        <v/>
      </c>
      <c r="N1879" s="6" t="str">
        <f aca="false">IF(D1879="","",B1879&amp;"/"&amp;C1879&amp;"/"&amp;D1879&amp;"/"&amp;G1879&amp;"/"&amp;H1879&amp;"/"&amp;TEXT(A1879,"0"))</f>
        <v/>
      </c>
    </row>
    <row r="1880" customFormat="false" ht="15" hidden="false" customHeight="false" outlineLevel="0" collapsed="false">
      <c r="E1880" s="39" t="str">
        <f aca="false">IF(D1880="","",IFERROR(INDEX(Articles!$B$5:$B$304,MATCH(D1880,Articles!$A$5:$A$304,0)),"Référence inconnue"))</f>
        <v/>
      </c>
      <c r="I1880" s="40" t="str">
        <f aca="false">IF(C1880="","",IFERROR(INDEX(Listes!$B$3:$B$20,MATCH(C1880,Listes!$A$3:$A$20,0)),""))</f>
        <v/>
      </c>
      <c r="J1880" s="40" t="n">
        <f aca="false">IF(OR(H1880="",I1880=""),0,H1880*I1880)</f>
        <v>0</v>
      </c>
      <c r="M1880" s="41" t="str">
        <f aca="false">IF(D1880="","",IF(E1880="Référence inconnue","Référence inconnue",IF(I1880="","Type inconnu",IF(AND(IFERROR(INDEX(Articles!$I$5:$I$304,MATCH(D1880,Articles!$A$5:$A$304,0)),"Aucun")&lt;&gt;"Aucun",G1880=""),"Lot manquant",IF(COUNTIF($N$2:$N$5000,N1880)&gt;1,"Doublon ?","")))))</f>
        <v/>
      </c>
      <c r="N1880" s="6" t="str">
        <f aca="false">IF(D1880="","",B1880&amp;"/"&amp;C1880&amp;"/"&amp;D1880&amp;"/"&amp;G1880&amp;"/"&amp;H1880&amp;"/"&amp;TEXT(A1880,"0"))</f>
        <v/>
      </c>
    </row>
    <row r="1881" customFormat="false" ht="15" hidden="false" customHeight="false" outlineLevel="0" collapsed="false">
      <c r="E1881" s="39" t="str">
        <f aca="false">IF(D1881="","",IFERROR(INDEX(Articles!$B$5:$B$304,MATCH(D1881,Articles!$A$5:$A$304,0)),"Référence inconnue"))</f>
        <v/>
      </c>
      <c r="I1881" s="40" t="str">
        <f aca="false">IF(C1881="","",IFERROR(INDEX(Listes!$B$3:$B$20,MATCH(C1881,Listes!$A$3:$A$20,0)),""))</f>
        <v/>
      </c>
      <c r="J1881" s="40" t="n">
        <f aca="false">IF(OR(H1881="",I1881=""),0,H1881*I1881)</f>
        <v>0</v>
      </c>
      <c r="M1881" s="41" t="str">
        <f aca="false">IF(D1881="","",IF(E1881="Référence inconnue","Référence inconnue",IF(I1881="","Type inconnu",IF(AND(IFERROR(INDEX(Articles!$I$5:$I$304,MATCH(D1881,Articles!$A$5:$A$304,0)),"Aucun")&lt;&gt;"Aucun",G1881=""),"Lot manquant",IF(COUNTIF($N$2:$N$5000,N1881)&gt;1,"Doublon ?","")))))</f>
        <v/>
      </c>
      <c r="N1881" s="6" t="str">
        <f aca="false">IF(D1881="","",B1881&amp;"/"&amp;C1881&amp;"/"&amp;D1881&amp;"/"&amp;G1881&amp;"/"&amp;H1881&amp;"/"&amp;TEXT(A1881,"0"))</f>
        <v/>
      </c>
    </row>
    <row r="1882" customFormat="false" ht="15" hidden="false" customHeight="false" outlineLevel="0" collapsed="false">
      <c r="E1882" s="39" t="str">
        <f aca="false">IF(D1882="","",IFERROR(INDEX(Articles!$B$5:$B$304,MATCH(D1882,Articles!$A$5:$A$304,0)),"Référence inconnue"))</f>
        <v/>
      </c>
      <c r="I1882" s="40" t="str">
        <f aca="false">IF(C1882="","",IFERROR(INDEX(Listes!$B$3:$B$20,MATCH(C1882,Listes!$A$3:$A$20,0)),""))</f>
        <v/>
      </c>
      <c r="J1882" s="40" t="n">
        <f aca="false">IF(OR(H1882="",I1882=""),0,H1882*I1882)</f>
        <v>0</v>
      </c>
      <c r="M1882" s="41" t="str">
        <f aca="false">IF(D1882="","",IF(E1882="Référence inconnue","Référence inconnue",IF(I1882="","Type inconnu",IF(AND(IFERROR(INDEX(Articles!$I$5:$I$304,MATCH(D1882,Articles!$A$5:$A$304,0)),"Aucun")&lt;&gt;"Aucun",G1882=""),"Lot manquant",IF(COUNTIF($N$2:$N$5000,N1882)&gt;1,"Doublon ?","")))))</f>
        <v/>
      </c>
      <c r="N1882" s="6" t="str">
        <f aca="false">IF(D1882="","",B1882&amp;"/"&amp;C1882&amp;"/"&amp;D1882&amp;"/"&amp;G1882&amp;"/"&amp;H1882&amp;"/"&amp;TEXT(A1882,"0"))</f>
        <v/>
      </c>
    </row>
    <row r="1883" customFormat="false" ht="15" hidden="false" customHeight="false" outlineLevel="0" collapsed="false">
      <c r="E1883" s="39" t="str">
        <f aca="false">IF(D1883="","",IFERROR(INDEX(Articles!$B$5:$B$304,MATCH(D1883,Articles!$A$5:$A$304,0)),"Référence inconnue"))</f>
        <v/>
      </c>
      <c r="I1883" s="40" t="str">
        <f aca="false">IF(C1883="","",IFERROR(INDEX(Listes!$B$3:$B$20,MATCH(C1883,Listes!$A$3:$A$20,0)),""))</f>
        <v/>
      </c>
      <c r="J1883" s="40" t="n">
        <f aca="false">IF(OR(H1883="",I1883=""),0,H1883*I1883)</f>
        <v>0</v>
      </c>
      <c r="M1883" s="41" t="str">
        <f aca="false">IF(D1883="","",IF(E1883="Référence inconnue","Référence inconnue",IF(I1883="","Type inconnu",IF(AND(IFERROR(INDEX(Articles!$I$5:$I$304,MATCH(D1883,Articles!$A$5:$A$304,0)),"Aucun")&lt;&gt;"Aucun",G1883=""),"Lot manquant",IF(COUNTIF($N$2:$N$5000,N1883)&gt;1,"Doublon ?","")))))</f>
        <v/>
      </c>
      <c r="N1883" s="6" t="str">
        <f aca="false">IF(D1883="","",B1883&amp;"/"&amp;C1883&amp;"/"&amp;D1883&amp;"/"&amp;G1883&amp;"/"&amp;H1883&amp;"/"&amp;TEXT(A1883,"0"))</f>
        <v/>
      </c>
    </row>
    <row r="1884" customFormat="false" ht="15" hidden="false" customHeight="false" outlineLevel="0" collapsed="false">
      <c r="E1884" s="39" t="str">
        <f aca="false">IF(D1884="","",IFERROR(INDEX(Articles!$B$5:$B$304,MATCH(D1884,Articles!$A$5:$A$304,0)),"Référence inconnue"))</f>
        <v/>
      </c>
      <c r="I1884" s="40" t="str">
        <f aca="false">IF(C1884="","",IFERROR(INDEX(Listes!$B$3:$B$20,MATCH(C1884,Listes!$A$3:$A$20,0)),""))</f>
        <v/>
      </c>
      <c r="J1884" s="40" t="n">
        <f aca="false">IF(OR(H1884="",I1884=""),0,H1884*I1884)</f>
        <v>0</v>
      </c>
      <c r="M1884" s="41" t="str">
        <f aca="false">IF(D1884="","",IF(E1884="Référence inconnue","Référence inconnue",IF(I1884="","Type inconnu",IF(AND(IFERROR(INDEX(Articles!$I$5:$I$304,MATCH(D1884,Articles!$A$5:$A$304,0)),"Aucun")&lt;&gt;"Aucun",G1884=""),"Lot manquant",IF(COUNTIF($N$2:$N$5000,N1884)&gt;1,"Doublon ?","")))))</f>
        <v/>
      </c>
      <c r="N1884" s="6" t="str">
        <f aca="false">IF(D1884="","",B1884&amp;"/"&amp;C1884&amp;"/"&amp;D1884&amp;"/"&amp;G1884&amp;"/"&amp;H1884&amp;"/"&amp;TEXT(A1884,"0"))</f>
        <v/>
      </c>
    </row>
    <row r="1885" customFormat="false" ht="15" hidden="false" customHeight="false" outlineLevel="0" collapsed="false">
      <c r="E1885" s="39" t="str">
        <f aca="false">IF(D1885="","",IFERROR(INDEX(Articles!$B$5:$B$304,MATCH(D1885,Articles!$A$5:$A$304,0)),"Référence inconnue"))</f>
        <v/>
      </c>
      <c r="I1885" s="40" t="str">
        <f aca="false">IF(C1885="","",IFERROR(INDEX(Listes!$B$3:$B$20,MATCH(C1885,Listes!$A$3:$A$20,0)),""))</f>
        <v/>
      </c>
      <c r="J1885" s="40" t="n">
        <f aca="false">IF(OR(H1885="",I1885=""),0,H1885*I1885)</f>
        <v>0</v>
      </c>
      <c r="M1885" s="41" t="str">
        <f aca="false">IF(D1885="","",IF(E1885="Référence inconnue","Référence inconnue",IF(I1885="","Type inconnu",IF(AND(IFERROR(INDEX(Articles!$I$5:$I$304,MATCH(D1885,Articles!$A$5:$A$304,0)),"Aucun")&lt;&gt;"Aucun",G1885=""),"Lot manquant",IF(COUNTIF($N$2:$N$5000,N1885)&gt;1,"Doublon ?","")))))</f>
        <v/>
      </c>
      <c r="N1885" s="6" t="str">
        <f aca="false">IF(D1885="","",B1885&amp;"/"&amp;C1885&amp;"/"&amp;D1885&amp;"/"&amp;G1885&amp;"/"&amp;H1885&amp;"/"&amp;TEXT(A1885,"0"))</f>
        <v/>
      </c>
    </row>
    <row r="1886" customFormat="false" ht="15" hidden="false" customHeight="false" outlineLevel="0" collapsed="false">
      <c r="E1886" s="39" t="str">
        <f aca="false">IF(D1886="","",IFERROR(INDEX(Articles!$B$5:$B$304,MATCH(D1886,Articles!$A$5:$A$304,0)),"Référence inconnue"))</f>
        <v/>
      </c>
      <c r="I1886" s="40" t="str">
        <f aca="false">IF(C1886="","",IFERROR(INDEX(Listes!$B$3:$B$20,MATCH(C1886,Listes!$A$3:$A$20,0)),""))</f>
        <v/>
      </c>
      <c r="J1886" s="40" t="n">
        <f aca="false">IF(OR(H1886="",I1886=""),0,H1886*I1886)</f>
        <v>0</v>
      </c>
      <c r="M1886" s="41" t="str">
        <f aca="false">IF(D1886="","",IF(E1886="Référence inconnue","Référence inconnue",IF(I1886="","Type inconnu",IF(AND(IFERROR(INDEX(Articles!$I$5:$I$304,MATCH(D1886,Articles!$A$5:$A$304,0)),"Aucun")&lt;&gt;"Aucun",G1886=""),"Lot manquant",IF(COUNTIF($N$2:$N$5000,N1886)&gt;1,"Doublon ?","")))))</f>
        <v/>
      </c>
      <c r="N1886" s="6" t="str">
        <f aca="false">IF(D1886="","",B1886&amp;"/"&amp;C1886&amp;"/"&amp;D1886&amp;"/"&amp;G1886&amp;"/"&amp;H1886&amp;"/"&amp;TEXT(A1886,"0"))</f>
        <v/>
      </c>
    </row>
    <row r="1887" customFormat="false" ht="15" hidden="false" customHeight="false" outlineLevel="0" collapsed="false">
      <c r="E1887" s="39" t="str">
        <f aca="false">IF(D1887="","",IFERROR(INDEX(Articles!$B$5:$B$304,MATCH(D1887,Articles!$A$5:$A$304,0)),"Référence inconnue"))</f>
        <v/>
      </c>
      <c r="I1887" s="40" t="str">
        <f aca="false">IF(C1887="","",IFERROR(INDEX(Listes!$B$3:$B$20,MATCH(C1887,Listes!$A$3:$A$20,0)),""))</f>
        <v/>
      </c>
      <c r="J1887" s="40" t="n">
        <f aca="false">IF(OR(H1887="",I1887=""),0,H1887*I1887)</f>
        <v>0</v>
      </c>
      <c r="M1887" s="41" t="str">
        <f aca="false">IF(D1887="","",IF(E1887="Référence inconnue","Référence inconnue",IF(I1887="","Type inconnu",IF(AND(IFERROR(INDEX(Articles!$I$5:$I$304,MATCH(D1887,Articles!$A$5:$A$304,0)),"Aucun")&lt;&gt;"Aucun",G1887=""),"Lot manquant",IF(COUNTIF($N$2:$N$5000,N1887)&gt;1,"Doublon ?","")))))</f>
        <v/>
      </c>
      <c r="N1887" s="6" t="str">
        <f aca="false">IF(D1887="","",B1887&amp;"/"&amp;C1887&amp;"/"&amp;D1887&amp;"/"&amp;G1887&amp;"/"&amp;H1887&amp;"/"&amp;TEXT(A1887,"0"))</f>
        <v/>
      </c>
    </row>
    <row r="1888" customFormat="false" ht="15" hidden="false" customHeight="false" outlineLevel="0" collapsed="false">
      <c r="E1888" s="39" t="str">
        <f aca="false">IF(D1888="","",IFERROR(INDEX(Articles!$B$5:$B$304,MATCH(D1888,Articles!$A$5:$A$304,0)),"Référence inconnue"))</f>
        <v/>
      </c>
      <c r="I1888" s="40" t="str">
        <f aca="false">IF(C1888="","",IFERROR(INDEX(Listes!$B$3:$B$20,MATCH(C1888,Listes!$A$3:$A$20,0)),""))</f>
        <v/>
      </c>
      <c r="J1888" s="40" t="n">
        <f aca="false">IF(OR(H1888="",I1888=""),0,H1888*I1888)</f>
        <v>0</v>
      </c>
      <c r="M1888" s="41" t="str">
        <f aca="false">IF(D1888="","",IF(E1888="Référence inconnue","Référence inconnue",IF(I1888="","Type inconnu",IF(AND(IFERROR(INDEX(Articles!$I$5:$I$304,MATCH(D1888,Articles!$A$5:$A$304,0)),"Aucun")&lt;&gt;"Aucun",G1888=""),"Lot manquant",IF(COUNTIF($N$2:$N$5000,N1888)&gt;1,"Doublon ?","")))))</f>
        <v/>
      </c>
      <c r="N1888" s="6" t="str">
        <f aca="false">IF(D1888="","",B1888&amp;"/"&amp;C1888&amp;"/"&amp;D1888&amp;"/"&amp;G1888&amp;"/"&amp;H1888&amp;"/"&amp;TEXT(A1888,"0"))</f>
        <v/>
      </c>
    </row>
    <row r="1889" customFormat="false" ht="15" hidden="false" customHeight="false" outlineLevel="0" collapsed="false">
      <c r="E1889" s="39" t="str">
        <f aca="false">IF(D1889="","",IFERROR(INDEX(Articles!$B$5:$B$304,MATCH(D1889,Articles!$A$5:$A$304,0)),"Référence inconnue"))</f>
        <v/>
      </c>
      <c r="I1889" s="40" t="str">
        <f aca="false">IF(C1889="","",IFERROR(INDEX(Listes!$B$3:$B$20,MATCH(C1889,Listes!$A$3:$A$20,0)),""))</f>
        <v/>
      </c>
      <c r="J1889" s="40" t="n">
        <f aca="false">IF(OR(H1889="",I1889=""),0,H1889*I1889)</f>
        <v>0</v>
      </c>
      <c r="M1889" s="41" t="str">
        <f aca="false">IF(D1889="","",IF(E1889="Référence inconnue","Référence inconnue",IF(I1889="","Type inconnu",IF(AND(IFERROR(INDEX(Articles!$I$5:$I$304,MATCH(D1889,Articles!$A$5:$A$304,0)),"Aucun")&lt;&gt;"Aucun",G1889=""),"Lot manquant",IF(COUNTIF($N$2:$N$5000,N1889)&gt;1,"Doublon ?","")))))</f>
        <v/>
      </c>
      <c r="N1889" s="6" t="str">
        <f aca="false">IF(D1889="","",B1889&amp;"/"&amp;C1889&amp;"/"&amp;D1889&amp;"/"&amp;G1889&amp;"/"&amp;H1889&amp;"/"&amp;TEXT(A1889,"0"))</f>
        <v/>
      </c>
    </row>
    <row r="1890" customFormat="false" ht="15" hidden="false" customHeight="false" outlineLevel="0" collapsed="false">
      <c r="E1890" s="39" t="str">
        <f aca="false">IF(D1890="","",IFERROR(INDEX(Articles!$B$5:$B$304,MATCH(D1890,Articles!$A$5:$A$304,0)),"Référence inconnue"))</f>
        <v/>
      </c>
      <c r="I1890" s="40" t="str">
        <f aca="false">IF(C1890="","",IFERROR(INDEX(Listes!$B$3:$B$20,MATCH(C1890,Listes!$A$3:$A$20,0)),""))</f>
        <v/>
      </c>
      <c r="J1890" s="40" t="n">
        <f aca="false">IF(OR(H1890="",I1890=""),0,H1890*I1890)</f>
        <v>0</v>
      </c>
      <c r="M1890" s="41" t="str">
        <f aca="false">IF(D1890="","",IF(E1890="Référence inconnue","Référence inconnue",IF(I1890="","Type inconnu",IF(AND(IFERROR(INDEX(Articles!$I$5:$I$304,MATCH(D1890,Articles!$A$5:$A$304,0)),"Aucun")&lt;&gt;"Aucun",G1890=""),"Lot manquant",IF(COUNTIF($N$2:$N$5000,N1890)&gt;1,"Doublon ?","")))))</f>
        <v/>
      </c>
      <c r="N1890" s="6" t="str">
        <f aca="false">IF(D1890="","",B1890&amp;"/"&amp;C1890&amp;"/"&amp;D1890&amp;"/"&amp;G1890&amp;"/"&amp;H1890&amp;"/"&amp;TEXT(A1890,"0"))</f>
        <v/>
      </c>
    </row>
    <row r="1891" customFormat="false" ht="15" hidden="false" customHeight="false" outlineLevel="0" collapsed="false">
      <c r="E1891" s="39" t="str">
        <f aca="false">IF(D1891="","",IFERROR(INDEX(Articles!$B$5:$B$304,MATCH(D1891,Articles!$A$5:$A$304,0)),"Référence inconnue"))</f>
        <v/>
      </c>
      <c r="I1891" s="40" t="str">
        <f aca="false">IF(C1891="","",IFERROR(INDEX(Listes!$B$3:$B$20,MATCH(C1891,Listes!$A$3:$A$20,0)),""))</f>
        <v/>
      </c>
      <c r="J1891" s="40" t="n">
        <f aca="false">IF(OR(H1891="",I1891=""),0,H1891*I1891)</f>
        <v>0</v>
      </c>
      <c r="M1891" s="41" t="str">
        <f aca="false">IF(D1891="","",IF(E1891="Référence inconnue","Référence inconnue",IF(I1891="","Type inconnu",IF(AND(IFERROR(INDEX(Articles!$I$5:$I$304,MATCH(D1891,Articles!$A$5:$A$304,0)),"Aucun")&lt;&gt;"Aucun",G1891=""),"Lot manquant",IF(COUNTIF($N$2:$N$5000,N1891)&gt;1,"Doublon ?","")))))</f>
        <v/>
      </c>
      <c r="N1891" s="6" t="str">
        <f aca="false">IF(D1891="","",B1891&amp;"/"&amp;C1891&amp;"/"&amp;D1891&amp;"/"&amp;G1891&amp;"/"&amp;H1891&amp;"/"&amp;TEXT(A1891,"0"))</f>
        <v/>
      </c>
    </row>
    <row r="1892" customFormat="false" ht="15" hidden="false" customHeight="false" outlineLevel="0" collapsed="false">
      <c r="E1892" s="39" t="str">
        <f aca="false">IF(D1892="","",IFERROR(INDEX(Articles!$B$5:$B$304,MATCH(D1892,Articles!$A$5:$A$304,0)),"Référence inconnue"))</f>
        <v/>
      </c>
      <c r="I1892" s="40" t="str">
        <f aca="false">IF(C1892="","",IFERROR(INDEX(Listes!$B$3:$B$20,MATCH(C1892,Listes!$A$3:$A$20,0)),""))</f>
        <v/>
      </c>
      <c r="J1892" s="40" t="n">
        <f aca="false">IF(OR(H1892="",I1892=""),0,H1892*I1892)</f>
        <v>0</v>
      </c>
      <c r="M1892" s="41" t="str">
        <f aca="false">IF(D1892="","",IF(E1892="Référence inconnue","Référence inconnue",IF(I1892="","Type inconnu",IF(AND(IFERROR(INDEX(Articles!$I$5:$I$304,MATCH(D1892,Articles!$A$5:$A$304,0)),"Aucun")&lt;&gt;"Aucun",G1892=""),"Lot manquant",IF(COUNTIF($N$2:$N$5000,N1892)&gt;1,"Doublon ?","")))))</f>
        <v/>
      </c>
      <c r="N1892" s="6" t="str">
        <f aca="false">IF(D1892="","",B1892&amp;"/"&amp;C1892&amp;"/"&amp;D1892&amp;"/"&amp;G1892&amp;"/"&amp;H1892&amp;"/"&amp;TEXT(A1892,"0"))</f>
        <v/>
      </c>
    </row>
    <row r="1893" customFormat="false" ht="15" hidden="false" customHeight="false" outlineLevel="0" collapsed="false">
      <c r="E1893" s="39" t="str">
        <f aca="false">IF(D1893="","",IFERROR(INDEX(Articles!$B$5:$B$304,MATCH(D1893,Articles!$A$5:$A$304,0)),"Référence inconnue"))</f>
        <v/>
      </c>
      <c r="I1893" s="40" t="str">
        <f aca="false">IF(C1893="","",IFERROR(INDEX(Listes!$B$3:$B$20,MATCH(C1893,Listes!$A$3:$A$20,0)),""))</f>
        <v/>
      </c>
      <c r="J1893" s="40" t="n">
        <f aca="false">IF(OR(H1893="",I1893=""),0,H1893*I1893)</f>
        <v>0</v>
      </c>
      <c r="M1893" s="41" t="str">
        <f aca="false">IF(D1893="","",IF(E1893="Référence inconnue","Référence inconnue",IF(I1893="","Type inconnu",IF(AND(IFERROR(INDEX(Articles!$I$5:$I$304,MATCH(D1893,Articles!$A$5:$A$304,0)),"Aucun")&lt;&gt;"Aucun",G1893=""),"Lot manquant",IF(COUNTIF($N$2:$N$5000,N1893)&gt;1,"Doublon ?","")))))</f>
        <v/>
      </c>
      <c r="N1893" s="6" t="str">
        <f aca="false">IF(D1893="","",B1893&amp;"/"&amp;C1893&amp;"/"&amp;D1893&amp;"/"&amp;G1893&amp;"/"&amp;H1893&amp;"/"&amp;TEXT(A1893,"0"))</f>
        <v/>
      </c>
    </row>
    <row r="1894" customFormat="false" ht="15" hidden="false" customHeight="false" outlineLevel="0" collapsed="false">
      <c r="E1894" s="39" t="str">
        <f aca="false">IF(D1894="","",IFERROR(INDEX(Articles!$B$5:$B$304,MATCH(D1894,Articles!$A$5:$A$304,0)),"Référence inconnue"))</f>
        <v/>
      </c>
      <c r="I1894" s="40" t="str">
        <f aca="false">IF(C1894="","",IFERROR(INDEX(Listes!$B$3:$B$20,MATCH(C1894,Listes!$A$3:$A$20,0)),""))</f>
        <v/>
      </c>
      <c r="J1894" s="40" t="n">
        <f aca="false">IF(OR(H1894="",I1894=""),0,H1894*I1894)</f>
        <v>0</v>
      </c>
      <c r="M1894" s="41" t="str">
        <f aca="false">IF(D1894="","",IF(E1894="Référence inconnue","Référence inconnue",IF(I1894="","Type inconnu",IF(AND(IFERROR(INDEX(Articles!$I$5:$I$304,MATCH(D1894,Articles!$A$5:$A$304,0)),"Aucun")&lt;&gt;"Aucun",G1894=""),"Lot manquant",IF(COUNTIF($N$2:$N$5000,N1894)&gt;1,"Doublon ?","")))))</f>
        <v/>
      </c>
      <c r="N1894" s="6" t="str">
        <f aca="false">IF(D1894="","",B1894&amp;"/"&amp;C1894&amp;"/"&amp;D1894&amp;"/"&amp;G1894&amp;"/"&amp;H1894&amp;"/"&amp;TEXT(A1894,"0"))</f>
        <v/>
      </c>
    </row>
    <row r="1895" customFormat="false" ht="15" hidden="false" customHeight="false" outlineLevel="0" collapsed="false">
      <c r="E1895" s="39" t="str">
        <f aca="false">IF(D1895="","",IFERROR(INDEX(Articles!$B$5:$B$304,MATCH(D1895,Articles!$A$5:$A$304,0)),"Référence inconnue"))</f>
        <v/>
      </c>
      <c r="I1895" s="40" t="str">
        <f aca="false">IF(C1895="","",IFERROR(INDEX(Listes!$B$3:$B$20,MATCH(C1895,Listes!$A$3:$A$20,0)),""))</f>
        <v/>
      </c>
      <c r="J1895" s="40" t="n">
        <f aca="false">IF(OR(H1895="",I1895=""),0,H1895*I1895)</f>
        <v>0</v>
      </c>
      <c r="M1895" s="41" t="str">
        <f aca="false">IF(D1895="","",IF(E1895="Référence inconnue","Référence inconnue",IF(I1895="","Type inconnu",IF(AND(IFERROR(INDEX(Articles!$I$5:$I$304,MATCH(D1895,Articles!$A$5:$A$304,0)),"Aucun")&lt;&gt;"Aucun",G1895=""),"Lot manquant",IF(COUNTIF($N$2:$N$5000,N1895)&gt;1,"Doublon ?","")))))</f>
        <v/>
      </c>
      <c r="N1895" s="6" t="str">
        <f aca="false">IF(D1895="","",B1895&amp;"/"&amp;C1895&amp;"/"&amp;D1895&amp;"/"&amp;G1895&amp;"/"&amp;H1895&amp;"/"&amp;TEXT(A1895,"0"))</f>
        <v/>
      </c>
    </row>
    <row r="1896" customFormat="false" ht="15" hidden="false" customHeight="false" outlineLevel="0" collapsed="false">
      <c r="E1896" s="39" t="str">
        <f aca="false">IF(D1896="","",IFERROR(INDEX(Articles!$B$5:$B$304,MATCH(D1896,Articles!$A$5:$A$304,0)),"Référence inconnue"))</f>
        <v/>
      </c>
      <c r="I1896" s="40" t="str">
        <f aca="false">IF(C1896="","",IFERROR(INDEX(Listes!$B$3:$B$20,MATCH(C1896,Listes!$A$3:$A$20,0)),""))</f>
        <v/>
      </c>
      <c r="J1896" s="40" t="n">
        <f aca="false">IF(OR(H1896="",I1896=""),0,H1896*I1896)</f>
        <v>0</v>
      </c>
      <c r="M1896" s="41" t="str">
        <f aca="false">IF(D1896="","",IF(E1896="Référence inconnue","Référence inconnue",IF(I1896="","Type inconnu",IF(AND(IFERROR(INDEX(Articles!$I$5:$I$304,MATCH(D1896,Articles!$A$5:$A$304,0)),"Aucun")&lt;&gt;"Aucun",G1896=""),"Lot manquant",IF(COUNTIF($N$2:$N$5000,N1896)&gt;1,"Doublon ?","")))))</f>
        <v/>
      </c>
      <c r="N1896" s="6" t="str">
        <f aca="false">IF(D1896="","",B1896&amp;"/"&amp;C1896&amp;"/"&amp;D1896&amp;"/"&amp;G1896&amp;"/"&amp;H1896&amp;"/"&amp;TEXT(A1896,"0"))</f>
        <v/>
      </c>
    </row>
    <row r="1897" customFormat="false" ht="15" hidden="false" customHeight="false" outlineLevel="0" collapsed="false">
      <c r="E1897" s="39" t="str">
        <f aca="false">IF(D1897="","",IFERROR(INDEX(Articles!$B$5:$B$304,MATCH(D1897,Articles!$A$5:$A$304,0)),"Référence inconnue"))</f>
        <v/>
      </c>
      <c r="I1897" s="40" t="str">
        <f aca="false">IF(C1897="","",IFERROR(INDEX(Listes!$B$3:$B$20,MATCH(C1897,Listes!$A$3:$A$20,0)),""))</f>
        <v/>
      </c>
      <c r="J1897" s="40" t="n">
        <f aca="false">IF(OR(H1897="",I1897=""),0,H1897*I1897)</f>
        <v>0</v>
      </c>
      <c r="M1897" s="41" t="str">
        <f aca="false">IF(D1897="","",IF(E1897="Référence inconnue","Référence inconnue",IF(I1897="","Type inconnu",IF(AND(IFERROR(INDEX(Articles!$I$5:$I$304,MATCH(D1897,Articles!$A$5:$A$304,0)),"Aucun")&lt;&gt;"Aucun",G1897=""),"Lot manquant",IF(COUNTIF($N$2:$N$5000,N1897)&gt;1,"Doublon ?","")))))</f>
        <v/>
      </c>
      <c r="N1897" s="6" t="str">
        <f aca="false">IF(D1897="","",B1897&amp;"/"&amp;C1897&amp;"/"&amp;D1897&amp;"/"&amp;G1897&amp;"/"&amp;H1897&amp;"/"&amp;TEXT(A1897,"0"))</f>
        <v/>
      </c>
    </row>
    <row r="1898" customFormat="false" ht="15" hidden="false" customHeight="false" outlineLevel="0" collapsed="false">
      <c r="E1898" s="39" t="str">
        <f aca="false">IF(D1898="","",IFERROR(INDEX(Articles!$B$5:$B$304,MATCH(D1898,Articles!$A$5:$A$304,0)),"Référence inconnue"))</f>
        <v/>
      </c>
      <c r="I1898" s="40" t="str">
        <f aca="false">IF(C1898="","",IFERROR(INDEX(Listes!$B$3:$B$20,MATCH(C1898,Listes!$A$3:$A$20,0)),""))</f>
        <v/>
      </c>
      <c r="J1898" s="40" t="n">
        <f aca="false">IF(OR(H1898="",I1898=""),0,H1898*I1898)</f>
        <v>0</v>
      </c>
      <c r="M1898" s="41" t="str">
        <f aca="false">IF(D1898="","",IF(E1898="Référence inconnue","Référence inconnue",IF(I1898="","Type inconnu",IF(AND(IFERROR(INDEX(Articles!$I$5:$I$304,MATCH(D1898,Articles!$A$5:$A$304,0)),"Aucun")&lt;&gt;"Aucun",G1898=""),"Lot manquant",IF(COUNTIF($N$2:$N$5000,N1898)&gt;1,"Doublon ?","")))))</f>
        <v/>
      </c>
      <c r="N1898" s="6" t="str">
        <f aca="false">IF(D1898="","",B1898&amp;"/"&amp;C1898&amp;"/"&amp;D1898&amp;"/"&amp;G1898&amp;"/"&amp;H1898&amp;"/"&amp;TEXT(A1898,"0"))</f>
        <v/>
      </c>
    </row>
    <row r="1899" customFormat="false" ht="15" hidden="false" customHeight="false" outlineLevel="0" collapsed="false">
      <c r="E1899" s="39" t="str">
        <f aca="false">IF(D1899="","",IFERROR(INDEX(Articles!$B$5:$B$304,MATCH(D1899,Articles!$A$5:$A$304,0)),"Référence inconnue"))</f>
        <v/>
      </c>
      <c r="I1899" s="40" t="str">
        <f aca="false">IF(C1899="","",IFERROR(INDEX(Listes!$B$3:$B$20,MATCH(C1899,Listes!$A$3:$A$20,0)),""))</f>
        <v/>
      </c>
      <c r="J1899" s="40" t="n">
        <f aca="false">IF(OR(H1899="",I1899=""),0,H1899*I1899)</f>
        <v>0</v>
      </c>
      <c r="M1899" s="41" t="str">
        <f aca="false">IF(D1899="","",IF(E1899="Référence inconnue","Référence inconnue",IF(I1899="","Type inconnu",IF(AND(IFERROR(INDEX(Articles!$I$5:$I$304,MATCH(D1899,Articles!$A$5:$A$304,0)),"Aucun")&lt;&gt;"Aucun",G1899=""),"Lot manquant",IF(COUNTIF($N$2:$N$5000,N1899)&gt;1,"Doublon ?","")))))</f>
        <v/>
      </c>
      <c r="N1899" s="6" t="str">
        <f aca="false">IF(D1899="","",B1899&amp;"/"&amp;C1899&amp;"/"&amp;D1899&amp;"/"&amp;G1899&amp;"/"&amp;H1899&amp;"/"&amp;TEXT(A1899,"0"))</f>
        <v/>
      </c>
    </row>
    <row r="1900" customFormat="false" ht="15" hidden="false" customHeight="false" outlineLevel="0" collapsed="false">
      <c r="E1900" s="39" t="str">
        <f aca="false">IF(D1900="","",IFERROR(INDEX(Articles!$B$5:$B$304,MATCH(D1900,Articles!$A$5:$A$304,0)),"Référence inconnue"))</f>
        <v/>
      </c>
      <c r="I1900" s="40" t="str">
        <f aca="false">IF(C1900="","",IFERROR(INDEX(Listes!$B$3:$B$20,MATCH(C1900,Listes!$A$3:$A$20,0)),""))</f>
        <v/>
      </c>
      <c r="J1900" s="40" t="n">
        <f aca="false">IF(OR(H1900="",I1900=""),0,H1900*I1900)</f>
        <v>0</v>
      </c>
      <c r="M1900" s="41" t="str">
        <f aca="false">IF(D1900="","",IF(E1900="Référence inconnue","Référence inconnue",IF(I1900="","Type inconnu",IF(AND(IFERROR(INDEX(Articles!$I$5:$I$304,MATCH(D1900,Articles!$A$5:$A$304,0)),"Aucun")&lt;&gt;"Aucun",G1900=""),"Lot manquant",IF(COUNTIF($N$2:$N$5000,N1900)&gt;1,"Doublon ?","")))))</f>
        <v/>
      </c>
      <c r="N1900" s="6" t="str">
        <f aca="false">IF(D1900="","",B1900&amp;"/"&amp;C1900&amp;"/"&amp;D1900&amp;"/"&amp;G1900&amp;"/"&amp;H1900&amp;"/"&amp;TEXT(A1900,"0"))</f>
        <v/>
      </c>
    </row>
    <row r="1901" customFormat="false" ht="15" hidden="false" customHeight="false" outlineLevel="0" collapsed="false">
      <c r="E1901" s="39" t="str">
        <f aca="false">IF(D1901="","",IFERROR(INDEX(Articles!$B$5:$B$304,MATCH(D1901,Articles!$A$5:$A$304,0)),"Référence inconnue"))</f>
        <v/>
      </c>
      <c r="I1901" s="40" t="str">
        <f aca="false">IF(C1901="","",IFERROR(INDEX(Listes!$B$3:$B$20,MATCH(C1901,Listes!$A$3:$A$20,0)),""))</f>
        <v/>
      </c>
      <c r="J1901" s="40" t="n">
        <f aca="false">IF(OR(H1901="",I1901=""),0,H1901*I1901)</f>
        <v>0</v>
      </c>
      <c r="M1901" s="41" t="str">
        <f aca="false">IF(D1901="","",IF(E1901="Référence inconnue","Référence inconnue",IF(I1901="","Type inconnu",IF(AND(IFERROR(INDEX(Articles!$I$5:$I$304,MATCH(D1901,Articles!$A$5:$A$304,0)),"Aucun")&lt;&gt;"Aucun",G1901=""),"Lot manquant",IF(COUNTIF($N$2:$N$5000,N1901)&gt;1,"Doublon ?","")))))</f>
        <v/>
      </c>
      <c r="N1901" s="6" t="str">
        <f aca="false">IF(D1901="","",B1901&amp;"/"&amp;C1901&amp;"/"&amp;D1901&amp;"/"&amp;G1901&amp;"/"&amp;H1901&amp;"/"&amp;TEXT(A1901,"0"))</f>
        <v/>
      </c>
    </row>
    <row r="1902" customFormat="false" ht="15" hidden="false" customHeight="false" outlineLevel="0" collapsed="false">
      <c r="E1902" s="39" t="str">
        <f aca="false">IF(D1902="","",IFERROR(INDEX(Articles!$B$5:$B$304,MATCH(D1902,Articles!$A$5:$A$304,0)),"Référence inconnue"))</f>
        <v/>
      </c>
      <c r="I1902" s="40" t="str">
        <f aca="false">IF(C1902="","",IFERROR(INDEX(Listes!$B$3:$B$20,MATCH(C1902,Listes!$A$3:$A$20,0)),""))</f>
        <v/>
      </c>
      <c r="J1902" s="40" t="n">
        <f aca="false">IF(OR(H1902="",I1902=""),0,H1902*I1902)</f>
        <v>0</v>
      </c>
      <c r="M1902" s="41" t="str">
        <f aca="false">IF(D1902="","",IF(E1902="Référence inconnue","Référence inconnue",IF(I1902="","Type inconnu",IF(AND(IFERROR(INDEX(Articles!$I$5:$I$304,MATCH(D1902,Articles!$A$5:$A$304,0)),"Aucun")&lt;&gt;"Aucun",G1902=""),"Lot manquant",IF(COUNTIF($N$2:$N$5000,N1902)&gt;1,"Doublon ?","")))))</f>
        <v/>
      </c>
      <c r="N1902" s="6" t="str">
        <f aca="false">IF(D1902="","",B1902&amp;"/"&amp;C1902&amp;"/"&amp;D1902&amp;"/"&amp;G1902&amp;"/"&amp;H1902&amp;"/"&amp;TEXT(A1902,"0"))</f>
        <v/>
      </c>
    </row>
    <row r="1903" customFormat="false" ht="15" hidden="false" customHeight="false" outlineLevel="0" collapsed="false">
      <c r="E1903" s="39" t="str">
        <f aca="false">IF(D1903="","",IFERROR(INDEX(Articles!$B$5:$B$304,MATCH(D1903,Articles!$A$5:$A$304,0)),"Référence inconnue"))</f>
        <v/>
      </c>
      <c r="I1903" s="40" t="str">
        <f aca="false">IF(C1903="","",IFERROR(INDEX(Listes!$B$3:$B$20,MATCH(C1903,Listes!$A$3:$A$20,0)),""))</f>
        <v/>
      </c>
      <c r="J1903" s="40" t="n">
        <f aca="false">IF(OR(H1903="",I1903=""),0,H1903*I1903)</f>
        <v>0</v>
      </c>
      <c r="M1903" s="41" t="str">
        <f aca="false">IF(D1903="","",IF(E1903="Référence inconnue","Référence inconnue",IF(I1903="","Type inconnu",IF(AND(IFERROR(INDEX(Articles!$I$5:$I$304,MATCH(D1903,Articles!$A$5:$A$304,0)),"Aucun")&lt;&gt;"Aucun",G1903=""),"Lot manquant",IF(COUNTIF($N$2:$N$5000,N1903)&gt;1,"Doublon ?","")))))</f>
        <v/>
      </c>
      <c r="N1903" s="6" t="str">
        <f aca="false">IF(D1903="","",B1903&amp;"/"&amp;C1903&amp;"/"&amp;D1903&amp;"/"&amp;G1903&amp;"/"&amp;H1903&amp;"/"&amp;TEXT(A1903,"0"))</f>
        <v/>
      </c>
    </row>
    <row r="1904" customFormat="false" ht="15" hidden="false" customHeight="false" outlineLevel="0" collapsed="false">
      <c r="E1904" s="39" t="str">
        <f aca="false">IF(D1904="","",IFERROR(INDEX(Articles!$B$5:$B$304,MATCH(D1904,Articles!$A$5:$A$304,0)),"Référence inconnue"))</f>
        <v/>
      </c>
      <c r="I1904" s="40" t="str">
        <f aca="false">IF(C1904="","",IFERROR(INDEX(Listes!$B$3:$B$20,MATCH(C1904,Listes!$A$3:$A$20,0)),""))</f>
        <v/>
      </c>
      <c r="J1904" s="40" t="n">
        <f aca="false">IF(OR(H1904="",I1904=""),0,H1904*I1904)</f>
        <v>0</v>
      </c>
      <c r="M1904" s="41" t="str">
        <f aca="false">IF(D1904="","",IF(E1904="Référence inconnue","Référence inconnue",IF(I1904="","Type inconnu",IF(AND(IFERROR(INDEX(Articles!$I$5:$I$304,MATCH(D1904,Articles!$A$5:$A$304,0)),"Aucun")&lt;&gt;"Aucun",G1904=""),"Lot manquant",IF(COUNTIF($N$2:$N$5000,N1904)&gt;1,"Doublon ?","")))))</f>
        <v/>
      </c>
      <c r="N1904" s="6" t="str">
        <f aca="false">IF(D1904="","",B1904&amp;"/"&amp;C1904&amp;"/"&amp;D1904&amp;"/"&amp;G1904&amp;"/"&amp;H1904&amp;"/"&amp;TEXT(A1904,"0"))</f>
        <v/>
      </c>
    </row>
    <row r="1905" customFormat="false" ht="15" hidden="false" customHeight="false" outlineLevel="0" collapsed="false">
      <c r="E1905" s="39" t="str">
        <f aca="false">IF(D1905="","",IFERROR(INDEX(Articles!$B$5:$B$304,MATCH(D1905,Articles!$A$5:$A$304,0)),"Référence inconnue"))</f>
        <v/>
      </c>
      <c r="I1905" s="40" t="str">
        <f aca="false">IF(C1905="","",IFERROR(INDEX(Listes!$B$3:$B$20,MATCH(C1905,Listes!$A$3:$A$20,0)),""))</f>
        <v/>
      </c>
      <c r="J1905" s="40" t="n">
        <f aca="false">IF(OR(H1905="",I1905=""),0,H1905*I1905)</f>
        <v>0</v>
      </c>
      <c r="M1905" s="41" t="str">
        <f aca="false">IF(D1905="","",IF(E1905="Référence inconnue","Référence inconnue",IF(I1905="","Type inconnu",IF(AND(IFERROR(INDEX(Articles!$I$5:$I$304,MATCH(D1905,Articles!$A$5:$A$304,0)),"Aucun")&lt;&gt;"Aucun",G1905=""),"Lot manquant",IF(COUNTIF($N$2:$N$5000,N1905)&gt;1,"Doublon ?","")))))</f>
        <v/>
      </c>
      <c r="N1905" s="6" t="str">
        <f aca="false">IF(D1905="","",B1905&amp;"/"&amp;C1905&amp;"/"&amp;D1905&amp;"/"&amp;G1905&amp;"/"&amp;H1905&amp;"/"&amp;TEXT(A1905,"0"))</f>
        <v/>
      </c>
    </row>
    <row r="1906" customFormat="false" ht="15" hidden="false" customHeight="false" outlineLevel="0" collapsed="false">
      <c r="E1906" s="39" t="str">
        <f aca="false">IF(D1906="","",IFERROR(INDEX(Articles!$B$5:$B$304,MATCH(D1906,Articles!$A$5:$A$304,0)),"Référence inconnue"))</f>
        <v/>
      </c>
      <c r="I1906" s="40" t="str">
        <f aca="false">IF(C1906="","",IFERROR(INDEX(Listes!$B$3:$B$20,MATCH(C1906,Listes!$A$3:$A$20,0)),""))</f>
        <v/>
      </c>
      <c r="J1906" s="40" t="n">
        <f aca="false">IF(OR(H1906="",I1906=""),0,H1906*I1906)</f>
        <v>0</v>
      </c>
      <c r="M1906" s="41" t="str">
        <f aca="false">IF(D1906="","",IF(E1906="Référence inconnue","Référence inconnue",IF(I1906="","Type inconnu",IF(AND(IFERROR(INDEX(Articles!$I$5:$I$304,MATCH(D1906,Articles!$A$5:$A$304,0)),"Aucun")&lt;&gt;"Aucun",G1906=""),"Lot manquant",IF(COUNTIF($N$2:$N$5000,N1906)&gt;1,"Doublon ?","")))))</f>
        <v/>
      </c>
      <c r="N1906" s="6" t="str">
        <f aca="false">IF(D1906="","",B1906&amp;"/"&amp;C1906&amp;"/"&amp;D1906&amp;"/"&amp;G1906&amp;"/"&amp;H1906&amp;"/"&amp;TEXT(A1906,"0"))</f>
        <v/>
      </c>
    </row>
    <row r="1907" customFormat="false" ht="15" hidden="false" customHeight="false" outlineLevel="0" collapsed="false">
      <c r="E1907" s="39" t="str">
        <f aca="false">IF(D1907="","",IFERROR(INDEX(Articles!$B$5:$B$304,MATCH(D1907,Articles!$A$5:$A$304,0)),"Référence inconnue"))</f>
        <v/>
      </c>
      <c r="I1907" s="40" t="str">
        <f aca="false">IF(C1907="","",IFERROR(INDEX(Listes!$B$3:$B$20,MATCH(C1907,Listes!$A$3:$A$20,0)),""))</f>
        <v/>
      </c>
      <c r="J1907" s="40" t="n">
        <f aca="false">IF(OR(H1907="",I1907=""),0,H1907*I1907)</f>
        <v>0</v>
      </c>
      <c r="M1907" s="41" t="str">
        <f aca="false">IF(D1907="","",IF(E1907="Référence inconnue","Référence inconnue",IF(I1907="","Type inconnu",IF(AND(IFERROR(INDEX(Articles!$I$5:$I$304,MATCH(D1907,Articles!$A$5:$A$304,0)),"Aucun")&lt;&gt;"Aucun",G1907=""),"Lot manquant",IF(COUNTIF($N$2:$N$5000,N1907)&gt;1,"Doublon ?","")))))</f>
        <v/>
      </c>
      <c r="N1907" s="6" t="str">
        <f aca="false">IF(D1907="","",B1907&amp;"/"&amp;C1907&amp;"/"&amp;D1907&amp;"/"&amp;G1907&amp;"/"&amp;H1907&amp;"/"&amp;TEXT(A1907,"0"))</f>
        <v/>
      </c>
    </row>
    <row r="1908" customFormat="false" ht="15" hidden="false" customHeight="false" outlineLevel="0" collapsed="false">
      <c r="E1908" s="39" t="str">
        <f aca="false">IF(D1908="","",IFERROR(INDEX(Articles!$B$5:$B$304,MATCH(D1908,Articles!$A$5:$A$304,0)),"Référence inconnue"))</f>
        <v/>
      </c>
      <c r="I1908" s="40" t="str">
        <f aca="false">IF(C1908="","",IFERROR(INDEX(Listes!$B$3:$B$20,MATCH(C1908,Listes!$A$3:$A$20,0)),""))</f>
        <v/>
      </c>
      <c r="J1908" s="40" t="n">
        <f aca="false">IF(OR(H1908="",I1908=""),0,H1908*I1908)</f>
        <v>0</v>
      </c>
      <c r="M1908" s="41" t="str">
        <f aca="false">IF(D1908="","",IF(E1908="Référence inconnue","Référence inconnue",IF(I1908="","Type inconnu",IF(AND(IFERROR(INDEX(Articles!$I$5:$I$304,MATCH(D1908,Articles!$A$5:$A$304,0)),"Aucun")&lt;&gt;"Aucun",G1908=""),"Lot manquant",IF(COUNTIF($N$2:$N$5000,N1908)&gt;1,"Doublon ?","")))))</f>
        <v/>
      </c>
      <c r="N1908" s="6" t="str">
        <f aca="false">IF(D1908="","",B1908&amp;"/"&amp;C1908&amp;"/"&amp;D1908&amp;"/"&amp;G1908&amp;"/"&amp;H1908&amp;"/"&amp;TEXT(A1908,"0"))</f>
        <v/>
      </c>
    </row>
    <row r="1909" customFormat="false" ht="15" hidden="false" customHeight="false" outlineLevel="0" collapsed="false">
      <c r="E1909" s="39" t="str">
        <f aca="false">IF(D1909="","",IFERROR(INDEX(Articles!$B$5:$B$304,MATCH(D1909,Articles!$A$5:$A$304,0)),"Référence inconnue"))</f>
        <v/>
      </c>
      <c r="I1909" s="40" t="str">
        <f aca="false">IF(C1909="","",IFERROR(INDEX(Listes!$B$3:$B$20,MATCH(C1909,Listes!$A$3:$A$20,0)),""))</f>
        <v/>
      </c>
      <c r="J1909" s="40" t="n">
        <f aca="false">IF(OR(H1909="",I1909=""),0,H1909*I1909)</f>
        <v>0</v>
      </c>
      <c r="M1909" s="41" t="str">
        <f aca="false">IF(D1909="","",IF(E1909="Référence inconnue","Référence inconnue",IF(I1909="","Type inconnu",IF(AND(IFERROR(INDEX(Articles!$I$5:$I$304,MATCH(D1909,Articles!$A$5:$A$304,0)),"Aucun")&lt;&gt;"Aucun",G1909=""),"Lot manquant",IF(COUNTIF($N$2:$N$5000,N1909)&gt;1,"Doublon ?","")))))</f>
        <v/>
      </c>
      <c r="N1909" s="6" t="str">
        <f aca="false">IF(D1909="","",B1909&amp;"/"&amp;C1909&amp;"/"&amp;D1909&amp;"/"&amp;G1909&amp;"/"&amp;H1909&amp;"/"&amp;TEXT(A1909,"0"))</f>
        <v/>
      </c>
    </row>
    <row r="1910" customFormat="false" ht="15" hidden="false" customHeight="false" outlineLevel="0" collapsed="false">
      <c r="E1910" s="39" t="str">
        <f aca="false">IF(D1910="","",IFERROR(INDEX(Articles!$B$5:$B$304,MATCH(D1910,Articles!$A$5:$A$304,0)),"Référence inconnue"))</f>
        <v/>
      </c>
      <c r="I1910" s="40" t="str">
        <f aca="false">IF(C1910="","",IFERROR(INDEX(Listes!$B$3:$B$20,MATCH(C1910,Listes!$A$3:$A$20,0)),""))</f>
        <v/>
      </c>
      <c r="J1910" s="40" t="n">
        <f aca="false">IF(OR(H1910="",I1910=""),0,H1910*I1910)</f>
        <v>0</v>
      </c>
      <c r="M1910" s="41" t="str">
        <f aca="false">IF(D1910="","",IF(E1910="Référence inconnue","Référence inconnue",IF(I1910="","Type inconnu",IF(AND(IFERROR(INDEX(Articles!$I$5:$I$304,MATCH(D1910,Articles!$A$5:$A$304,0)),"Aucun")&lt;&gt;"Aucun",G1910=""),"Lot manquant",IF(COUNTIF($N$2:$N$5000,N1910)&gt;1,"Doublon ?","")))))</f>
        <v/>
      </c>
      <c r="N1910" s="6" t="str">
        <f aca="false">IF(D1910="","",B1910&amp;"/"&amp;C1910&amp;"/"&amp;D1910&amp;"/"&amp;G1910&amp;"/"&amp;H1910&amp;"/"&amp;TEXT(A1910,"0"))</f>
        <v/>
      </c>
    </row>
    <row r="1911" customFormat="false" ht="15" hidden="false" customHeight="false" outlineLevel="0" collapsed="false">
      <c r="E1911" s="39" t="str">
        <f aca="false">IF(D1911="","",IFERROR(INDEX(Articles!$B$5:$B$304,MATCH(D1911,Articles!$A$5:$A$304,0)),"Référence inconnue"))</f>
        <v/>
      </c>
      <c r="I1911" s="40" t="str">
        <f aca="false">IF(C1911="","",IFERROR(INDEX(Listes!$B$3:$B$20,MATCH(C1911,Listes!$A$3:$A$20,0)),""))</f>
        <v/>
      </c>
      <c r="J1911" s="40" t="n">
        <f aca="false">IF(OR(H1911="",I1911=""),0,H1911*I1911)</f>
        <v>0</v>
      </c>
      <c r="M1911" s="41" t="str">
        <f aca="false">IF(D1911="","",IF(E1911="Référence inconnue","Référence inconnue",IF(I1911="","Type inconnu",IF(AND(IFERROR(INDEX(Articles!$I$5:$I$304,MATCH(D1911,Articles!$A$5:$A$304,0)),"Aucun")&lt;&gt;"Aucun",G1911=""),"Lot manquant",IF(COUNTIF($N$2:$N$5000,N1911)&gt;1,"Doublon ?","")))))</f>
        <v/>
      </c>
      <c r="N1911" s="6" t="str">
        <f aca="false">IF(D1911="","",B1911&amp;"/"&amp;C1911&amp;"/"&amp;D1911&amp;"/"&amp;G1911&amp;"/"&amp;H1911&amp;"/"&amp;TEXT(A1911,"0"))</f>
        <v/>
      </c>
    </row>
    <row r="1912" customFormat="false" ht="15" hidden="false" customHeight="false" outlineLevel="0" collapsed="false">
      <c r="E1912" s="39" t="str">
        <f aca="false">IF(D1912="","",IFERROR(INDEX(Articles!$B$5:$B$304,MATCH(D1912,Articles!$A$5:$A$304,0)),"Référence inconnue"))</f>
        <v/>
      </c>
      <c r="I1912" s="40" t="str">
        <f aca="false">IF(C1912="","",IFERROR(INDEX(Listes!$B$3:$B$20,MATCH(C1912,Listes!$A$3:$A$20,0)),""))</f>
        <v/>
      </c>
      <c r="J1912" s="40" t="n">
        <f aca="false">IF(OR(H1912="",I1912=""),0,H1912*I1912)</f>
        <v>0</v>
      </c>
      <c r="M1912" s="41" t="str">
        <f aca="false">IF(D1912="","",IF(E1912="Référence inconnue","Référence inconnue",IF(I1912="","Type inconnu",IF(AND(IFERROR(INDEX(Articles!$I$5:$I$304,MATCH(D1912,Articles!$A$5:$A$304,0)),"Aucun")&lt;&gt;"Aucun",G1912=""),"Lot manquant",IF(COUNTIF($N$2:$N$5000,N1912)&gt;1,"Doublon ?","")))))</f>
        <v/>
      </c>
      <c r="N1912" s="6" t="str">
        <f aca="false">IF(D1912="","",B1912&amp;"/"&amp;C1912&amp;"/"&amp;D1912&amp;"/"&amp;G1912&amp;"/"&amp;H1912&amp;"/"&amp;TEXT(A1912,"0"))</f>
        <v/>
      </c>
    </row>
    <row r="1913" customFormat="false" ht="15" hidden="false" customHeight="false" outlineLevel="0" collapsed="false">
      <c r="E1913" s="39" t="str">
        <f aca="false">IF(D1913="","",IFERROR(INDEX(Articles!$B$5:$B$304,MATCH(D1913,Articles!$A$5:$A$304,0)),"Référence inconnue"))</f>
        <v/>
      </c>
      <c r="I1913" s="40" t="str">
        <f aca="false">IF(C1913="","",IFERROR(INDEX(Listes!$B$3:$B$20,MATCH(C1913,Listes!$A$3:$A$20,0)),""))</f>
        <v/>
      </c>
      <c r="J1913" s="40" t="n">
        <f aca="false">IF(OR(H1913="",I1913=""),0,H1913*I1913)</f>
        <v>0</v>
      </c>
      <c r="M1913" s="41" t="str">
        <f aca="false">IF(D1913="","",IF(E1913="Référence inconnue","Référence inconnue",IF(I1913="","Type inconnu",IF(AND(IFERROR(INDEX(Articles!$I$5:$I$304,MATCH(D1913,Articles!$A$5:$A$304,0)),"Aucun")&lt;&gt;"Aucun",G1913=""),"Lot manquant",IF(COUNTIF($N$2:$N$5000,N1913)&gt;1,"Doublon ?","")))))</f>
        <v/>
      </c>
      <c r="N1913" s="6" t="str">
        <f aca="false">IF(D1913="","",B1913&amp;"/"&amp;C1913&amp;"/"&amp;D1913&amp;"/"&amp;G1913&amp;"/"&amp;H1913&amp;"/"&amp;TEXT(A1913,"0"))</f>
        <v/>
      </c>
    </row>
    <row r="1914" customFormat="false" ht="15" hidden="false" customHeight="false" outlineLevel="0" collapsed="false">
      <c r="E1914" s="39" t="str">
        <f aca="false">IF(D1914="","",IFERROR(INDEX(Articles!$B$5:$B$304,MATCH(D1914,Articles!$A$5:$A$304,0)),"Référence inconnue"))</f>
        <v/>
      </c>
      <c r="I1914" s="40" t="str">
        <f aca="false">IF(C1914="","",IFERROR(INDEX(Listes!$B$3:$B$20,MATCH(C1914,Listes!$A$3:$A$20,0)),""))</f>
        <v/>
      </c>
      <c r="J1914" s="40" t="n">
        <f aca="false">IF(OR(H1914="",I1914=""),0,H1914*I1914)</f>
        <v>0</v>
      </c>
      <c r="M1914" s="41" t="str">
        <f aca="false">IF(D1914="","",IF(E1914="Référence inconnue","Référence inconnue",IF(I1914="","Type inconnu",IF(AND(IFERROR(INDEX(Articles!$I$5:$I$304,MATCH(D1914,Articles!$A$5:$A$304,0)),"Aucun")&lt;&gt;"Aucun",G1914=""),"Lot manquant",IF(COUNTIF($N$2:$N$5000,N1914)&gt;1,"Doublon ?","")))))</f>
        <v/>
      </c>
      <c r="N1914" s="6" t="str">
        <f aca="false">IF(D1914="","",B1914&amp;"/"&amp;C1914&amp;"/"&amp;D1914&amp;"/"&amp;G1914&amp;"/"&amp;H1914&amp;"/"&amp;TEXT(A1914,"0"))</f>
        <v/>
      </c>
    </row>
    <row r="1915" customFormat="false" ht="15" hidden="false" customHeight="false" outlineLevel="0" collapsed="false">
      <c r="E1915" s="39" t="str">
        <f aca="false">IF(D1915="","",IFERROR(INDEX(Articles!$B$5:$B$304,MATCH(D1915,Articles!$A$5:$A$304,0)),"Référence inconnue"))</f>
        <v/>
      </c>
      <c r="I1915" s="40" t="str">
        <f aca="false">IF(C1915="","",IFERROR(INDEX(Listes!$B$3:$B$20,MATCH(C1915,Listes!$A$3:$A$20,0)),""))</f>
        <v/>
      </c>
      <c r="J1915" s="40" t="n">
        <f aca="false">IF(OR(H1915="",I1915=""),0,H1915*I1915)</f>
        <v>0</v>
      </c>
      <c r="M1915" s="41" t="str">
        <f aca="false">IF(D1915="","",IF(E1915="Référence inconnue","Référence inconnue",IF(I1915="","Type inconnu",IF(AND(IFERROR(INDEX(Articles!$I$5:$I$304,MATCH(D1915,Articles!$A$5:$A$304,0)),"Aucun")&lt;&gt;"Aucun",G1915=""),"Lot manquant",IF(COUNTIF($N$2:$N$5000,N1915)&gt;1,"Doublon ?","")))))</f>
        <v/>
      </c>
      <c r="N1915" s="6" t="str">
        <f aca="false">IF(D1915="","",B1915&amp;"/"&amp;C1915&amp;"/"&amp;D1915&amp;"/"&amp;G1915&amp;"/"&amp;H1915&amp;"/"&amp;TEXT(A1915,"0"))</f>
        <v/>
      </c>
    </row>
    <row r="1916" customFormat="false" ht="15" hidden="false" customHeight="false" outlineLevel="0" collapsed="false">
      <c r="E1916" s="39" t="str">
        <f aca="false">IF(D1916="","",IFERROR(INDEX(Articles!$B$5:$B$304,MATCH(D1916,Articles!$A$5:$A$304,0)),"Référence inconnue"))</f>
        <v/>
      </c>
      <c r="I1916" s="40" t="str">
        <f aca="false">IF(C1916="","",IFERROR(INDEX(Listes!$B$3:$B$20,MATCH(C1916,Listes!$A$3:$A$20,0)),""))</f>
        <v/>
      </c>
      <c r="J1916" s="40" t="n">
        <f aca="false">IF(OR(H1916="",I1916=""),0,H1916*I1916)</f>
        <v>0</v>
      </c>
      <c r="M1916" s="41" t="str">
        <f aca="false">IF(D1916="","",IF(E1916="Référence inconnue","Référence inconnue",IF(I1916="","Type inconnu",IF(AND(IFERROR(INDEX(Articles!$I$5:$I$304,MATCH(D1916,Articles!$A$5:$A$304,0)),"Aucun")&lt;&gt;"Aucun",G1916=""),"Lot manquant",IF(COUNTIF($N$2:$N$5000,N1916)&gt;1,"Doublon ?","")))))</f>
        <v/>
      </c>
      <c r="N1916" s="6" t="str">
        <f aca="false">IF(D1916="","",B1916&amp;"/"&amp;C1916&amp;"/"&amp;D1916&amp;"/"&amp;G1916&amp;"/"&amp;H1916&amp;"/"&amp;TEXT(A1916,"0"))</f>
        <v/>
      </c>
    </row>
    <row r="1917" customFormat="false" ht="15" hidden="false" customHeight="false" outlineLevel="0" collapsed="false">
      <c r="E1917" s="39" t="str">
        <f aca="false">IF(D1917="","",IFERROR(INDEX(Articles!$B$5:$B$304,MATCH(D1917,Articles!$A$5:$A$304,0)),"Référence inconnue"))</f>
        <v/>
      </c>
      <c r="I1917" s="40" t="str">
        <f aca="false">IF(C1917="","",IFERROR(INDEX(Listes!$B$3:$B$20,MATCH(C1917,Listes!$A$3:$A$20,0)),""))</f>
        <v/>
      </c>
      <c r="J1917" s="40" t="n">
        <f aca="false">IF(OR(H1917="",I1917=""),0,H1917*I1917)</f>
        <v>0</v>
      </c>
      <c r="M1917" s="41" t="str">
        <f aca="false">IF(D1917="","",IF(E1917="Référence inconnue","Référence inconnue",IF(I1917="","Type inconnu",IF(AND(IFERROR(INDEX(Articles!$I$5:$I$304,MATCH(D1917,Articles!$A$5:$A$304,0)),"Aucun")&lt;&gt;"Aucun",G1917=""),"Lot manquant",IF(COUNTIF($N$2:$N$5000,N1917)&gt;1,"Doublon ?","")))))</f>
        <v/>
      </c>
      <c r="N1917" s="6" t="str">
        <f aca="false">IF(D1917="","",B1917&amp;"/"&amp;C1917&amp;"/"&amp;D1917&amp;"/"&amp;G1917&amp;"/"&amp;H1917&amp;"/"&amp;TEXT(A1917,"0"))</f>
        <v/>
      </c>
    </row>
    <row r="1918" customFormat="false" ht="15" hidden="false" customHeight="false" outlineLevel="0" collapsed="false">
      <c r="E1918" s="39" t="str">
        <f aca="false">IF(D1918="","",IFERROR(INDEX(Articles!$B$5:$B$304,MATCH(D1918,Articles!$A$5:$A$304,0)),"Référence inconnue"))</f>
        <v/>
      </c>
      <c r="I1918" s="40" t="str">
        <f aca="false">IF(C1918="","",IFERROR(INDEX(Listes!$B$3:$B$20,MATCH(C1918,Listes!$A$3:$A$20,0)),""))</f>
        <v/>
      </c>
      <c r="J1918" s="40" t="n">
        <f aca="false">IF(OR(H1918="",I1918=""),0,H1918*I1918)</f>
        <v>0</v>
      </c>
      <c r="M1918" s="41" t="str">
        <f aca="false">IF(D1918="","",IF(E1918="Référence inconnue","Référence inconnue",IF(I1918="","Type inconnu",IF(AND(IFERROR(INDEX(Articles!$I$5:$I$304,MATCH(D1918,Articles!$A$5:$A$304,0)),"Aucun")&lt;&gt;"Aucun",G1918=""),"Lot manquant",IF(COUNTIF($N$2:$N$5000,N1918)&gt;1,"Doublon ?","")))))</f>
        <v/>
      </c>
      <c r="N1918" s="6" t="str">
        <f aca="false">IF(D1918="","",B1918&amp;"/"&amp;C1918&amp;"/"&amp;D1918&amp;"/"&amp;G1918&amp;"/"&amp;H1918&amp;"/"&amp;TEXT(A1918,"0"))</f>
        <v/>
      </c>
    </row>
    <row r="1919" customFormat="false" ht="15" hidden="false" customHeight="false" outlineLevel="0" collapsed="false">
      <c r="E1919" s="39" t="str">
        <f aca="false">IF(D1919="","",IFERROR(INDEX(Articles!$B$5:$B$304,MATCH(D1919,Articles!$A$5:$A$304,0)),"Référence inconnue"))</f>
        <v/>
      </c>
      <c r="I1919" s="40" t="str">
        <f aca="false">IF(C1919="","",IFERROR(INDEX(Listes!$B$3:$B$20,MATCH(C1919,Listes!$A$3:$A$20,0)),""))</f>
        <v/>
      </c>
      <c r="J1919" s="40" t="n">
        <f aca="false">IF(OR(H1919="",I1919=""),0,H1919*I1919)</f>
        <v>0</v>
      </c>
      <c r="M1919" s="41" t="str">
        <f aca="false">IF(D1919="","",IF(E1919="Référence inconnue","Référence inconnue",IF(I1919="","Type inconnu",IF(AND(IFERROR(INDEX(Articles!$I$5:$I$304,MATCH(D1919,Articles!$A$5:$A$304,0)),"Aucun")&lt;&gt;"Aucun",G1919=""),"Lot manquant",IF(COUNTIF($N$2:$N$5000,N1919)&gt;1,"Doublon ?","")))))</f>
        <v/>
      </c>
      <c r="N1919" s="6" t="str">
        <f aca="false">IF(D1919="","",B1919&amp;"/"&amp;C1919&amp;"/"&amp;D1919&amp;"/"&amp;G1919&amp;"/"&amp;H1919&amp;"/"&amp;TEXT(A1919,"0"))</f>
        <v/>
      </c>
    </row>
    <row r="1920" customFormat="false" ht="15" hidden="false" customHeight="false" outlineLevel="0" collapsed="false">
      <c r="E1920" s="39" t="str">
        <f aca="false">IF(D1920="","",IFERROR(INDEX(Articles!$B$5:$B$304,MATCH(D1920,Articles!$A$5:$A$304,0)),"Référence inconnue"))</f>
        <v/>
      </c>
      <c r="I1920" s="40" t="str">
        <f aca="false">IF(C1920="","",IFERROR(INDEX(Listes!$B$3:$B$20,MATCH(C1920,Listes!$A$3:$A$20,0)),""))</f>
        <v/>
      </c>
      <c r="J1920" s="40" t="n">
        <f aca="false">IF(OR(H1920="",I1920=""),0,H1920*I1920)</f>
        <v>0</v>
      </c>
      <c r="M1920" s="41" t="str">
        <f aca="false">IF(D1920="","",IF(E1920="Référence inconnue","Référence inconnue",IF(I1920="","Type inconnu",IF(AND(IFERROR(INDEX(Articles!$I$5:$I$304,MATCH(D1920,Articles!$A$5:$A$304,0)),"Aucun")&lt;&gt;"Aucun",G1920=""),"Lot manquant",IF(COUNTIF($N$2:$N$5000,N1920)&gt;1,"Doublon ?","")))))</f>
        <v/>
      </c>
      <c r="N1920" s="6" t="str">
        <f aca="false">IF(D1920="","",B1920&amp;"/"&amp;C1920&amp;"/"&amp;D1920&amp;"/"&amp;G1920&amp;"/"&amp;H1920&amp;"/"&amp;TEXT(A1920,"0"))</f>
        <v/>
      </c>
    </row>
    <row r="1921" customFormat="false" ht="15" hidden="false" customHeight="false" outlineLevel="0" collapsed="false">
      <c r="E1921" s="39" t="str">
        <f aca="false">IF(D1921="","",IFERROR(INDEX(Articles!$B$5:$B$304,MATCH(D1921,Articles!$A$5:$A$304,0)),"Référence inconnue"))</f>
        <v/>
      </c>
      <c r="I1921" s="40" t="str">
        <f aca="false">IF(C1921="","",IFERROR(INDEX(Listes!$B$3:$B$20,MATCH(C1921,Listes!$A$3:$A$20,0)),""))</f>
        <v/>
      </c>
      <c r="J1921" s="40" t="n">
        <f aca="false">IF(OR(H1921="",I1921=""),0,H1921*I1921)</f>
        <v>0</v>
      </c>
      <c r="M1921" s="41" t="str">
        <f aca="false">IF(D1921="","",IF(E1921="Référence inconnue","Référence inconnue",IF(I1921="","Type inconnu",IF(AND(IFERROR(INDEX(Articles!$I$5:$I$304,MATCH(D1921,Articles!$A$5:$A$304,0)),"Aucun")&lt;&gt;"Aucun",G1921=""),"Lot manquant",IF(COUNTIF($N$2:$N$5000,N1921)&gt;1,"Doublon ?","")))))</f>
        <v/>
      </c>
      <c r="N1921" s="6" t="str">
        <f aca="false">IF(D1921="","",B1921&amp;"/"&amp;C1921&amp;"/"&amp;D1921&amp;"/"&amp;G1921&amp;"/"&amp;H1921&amp;"/"&amp;TEXT(A1921,"0"))</f>
        <v/>
      </c>
    </row>
    <row r="1922" customFormat="false" ht="15" hidden="false" customHeight="false" outlineLevel="0" collapsed="false">
      <c r="E1922" s="39" t="str">
        <f aca="false">IF(D1922="","",IFERROR(INDEX(Articles!$B$5:$B$304,MATCH(D1922,Articles!$A$5:$A$304,0)),"Référence inconnue"))</f>
        <v/>
      </c>
      <c r="I1922" s="40" t="str">
        <f aca="false">IF(C1922="","",IFERROR(INDEX(Listes!$B$3:$B$20,MATCH(C1922,Listes!$A$3:$A$20,0)),""))</f>
        <v/>
      </c>
      <c r="J1922" s="40" t="n">
        <f aca="false">IF(OR(H1922="",I1922=""),0,H1922*I1922)</f>
        <v>0</v>
      </c>
      <c r="M1922" s="41" t="str">
        <f aca="false">IF(D1922="","",IF(E1922="Référence inconnue","Référence inconnue",IF(I1922="","Type inconnu",IF(AND(IFERROR(INDEX(Articles!$I$5:$I$304,MATCH(D1922,Articles!$A$5:$A$304,0)),"Aucun")&lt;&gt;"Aucun",G1922=""),"Lot manquant",IF(COUNTIF($N$2:$N$5000,N1922)&gt;1,"Doublon ?","")))))</f>
        <v/>
      </c>
      <c r="N1922" s="6" t="str">
        <f aca="false">IF(D1922="","",B1922&amp;"/"&amp;C1922&amp;"/"&amp;D1922&amp;"/"&amp;G1922&amp;"/"&amp;H1922&amp;"/"&amp;TEXT(A1922,"0"))</f>
        <v/>
      </c>
    </row>
    <row r="1923" customFormat="false" ht="15" hidden="false" customHeight="false" outlineLevel="0" collapsed="false">
      <c r="E1923" s="39" t="str">
        <f aca="false">IF(D1923="","",IFERROR(INDEX(Articles!$B$5:$B$304,MATCH(D1923,Articles!$A$5:$A$304,0)),"Référence inconnue"))</f>
        <v/>
      </c>
      <c r="I1923" s="40" t="str">
        <f aca="false">IF(C1923="","",IFERROR(INDEX(Listes!$B$3:$B$20,MATCH(C1923,Listes!$A$3:$A$20,0)),""))</f>
        <v/>
      </c>
      <c r="J1923" s="40" t="n">
        <f aca="false">IF(OR(H1923="",I1923=""),0,H1923*I1923)</f>
        <v>0</v>
      </c>
      <c r="M1923" s="41" t="str">
        <f aca="false">IF(D1923="","",IF(E1923="Référence inconnue","Référence inconnue",IF(I1923="","Type inconnu",IF(AND(IFERROR(INDEX(Articles!$I$5:$I$304,MATCH(D1923,Articles!$A$5:$A$304,0)),"Aucun")&lt;&gt;"Aucun",G1923=""),"Lot manquant",IF(COUNTIF($N$2:$N$5000,N1923)&gt;1,"Doublon ?","")))))</f>
        <v/>
      </c>
      <c r="N1923" s="6" t="str">
        <f aca="false">IF(D1923="","",B1923&amp;"/"&amp;C1923&amp;"/"&amp;D1923&amp;"/"&amp;G1923&amp;"/"&amp;H1923&amp;"/"&amp;TEXT(A1923,"0"))</f>
        <v/>
      </c>
    </row>
    <row r="1924" customFormat="false" ht="15" hidden="false" customHeight="false" outlineLevel="0" collapsed="false">
      <c r="E1924" s="39" t="str">
        <f aca="false">IF(D1924="","",IFERROR(INDEX(Articles!$B$5:$B$304,MATCH(D1924,Articles!$A$5:$A$304,0)),"Référence inconnue"))</f>
        <v/>
      </c>
      <c r="I1924" s="40" t="str">
        <f aca="false">IF(C1924="","",IFERROR(INDEX(Listes!$B$3:$B$20,MATCH(C1924,Listes!$A$3:$A$20,0)),""))</f>
        <v/>
      </c>
      <c r="J1924" s="40" t="n">
        <f aca="false">IF(OR(H1924="",I1924=""),0,H1924*I1924)</f>
        <v>0</v>
      </c>
      <c r="M1924" s="41" t="str">
        <f aca="false">IF(D1924="","",IF(E1924="Référence inconnue","Référence inconnue",IF(I1924="","Type inconnu",IF(AND(IFERROR(INDEX(Articles!$I$5:$I$304,MATCH(D1924,Articles!$A$5:$A$304,0)),"Aucun")&lt;&gt;"Aucun",G1924=""),"Lot manquant",IF(COUNTIF($N$2:$N$5000,N1924)&gt;1,"Doublon ?","")))))</f>
        <v/>
      </c>
      <c r="N1924" s="6" t="str">
        <f aca="false">IF(D1924="","",B1924&amp;"/"&amp;C1924&amp;"/"&amp;D1924&amp;"/"&amp;G1924&amp;"/"&amp;H1924&amp;"/"&amp;TEXT(A1924,"0"))</f>
        <v/>
      </c>
    </row>
    <row r="1925" customFormat="false" ht="15" hidden="false" customHeight="false" outlineLevel="0" collapsed="false">
      <c r="E1925" s="39" t="str">
        <f aca="false">IF(D1925="","",IFERROR(INDEX(Articles!$B$5:$B$304,MATCH(D1925,Articles!$A$5:$A$304,0)),"Référence inconnue"))</f>
        <v/>
      </c>
      <c r="I1925" s="40" t="str">
        <f aca="false">IF(C1925="","",IFERROR(INDEX(Listes!$B$3:$B$20,MATCH(C1925,Listes!$A$3:$A$20,0)),""))</f>
        <v/>
      </c>
      <c r="J1925" s="40" t="n">
        <f aca="false">IF(OR(H1925="",I1925=""),0,H1925*I1925)</f>
        <v>0</v>
      </c>
      <c r="M1925" s="41" t="str">
        <f aca="false">IF(D1925="","",IF(E1925="Référence inconnue","Référence inconnue",IF(I1925="","Type inconnu",IF(AND(IFERROR(INDEX(Articles!$I$5:$I$304,MATCH(D1925,Articles!$A$5:$A$304,0)),"Aucun")&lt;&gt;"Aucun",G1925=""),"Lot manquant",IF(COUNTIF($N$2:$N$5000,N1925)&gt;1,"Doublon ?","")))))</f>
        <v/>
      </c>
      <c r="N1925" s="6" t="str">
        <f aca="false">IF(D1925="","",B1925&amp;"/"&amp;C1925&amp;"/"&amp;D1925&amp;"/"&amp;G1925&amp;"/"&amp;H1925&amp;"/"&amp;TEXT(A1925,"0"))</f>
        <v/>
      </c>
    </row>
    <row r="1926" customFormat="false" ht="15" hidden="false" customHeight="false" outlineLevel="0" collapsed="false">
      <c r="E1926" s="39" t="str">
        <f aca="false">IF(D1926="","",IFERROR(INDEX(Articles!$B$5:$B$304,MATCH(D1926,Articles!$A$5:$A$304,0)),"Référence inconnue"))</f>
        <v/>
      </c>
      <c r="I1926" s="40" t="str">
        <f aca="false">IF(C1926="","",IFERROR(INDEX(Listes!$B$3:$B$20,MATCH(C1926,Listes!$A$3:$A$20,0)),""))</f>
        <v/>
      </c>
      <c r="J1926" s="40" t="n">
        <f aca="false">IF(OR(H1926="",I1926=""),0,H1926*I1926)</f>
        <v>0</v>
      </c>
      <c r="M1926" s="41" t="str">
        <f aca="false">IF(D1926="","",IF(E1926="Référence inconnue","Référence inconnue",IF(I1926="","Type inconnu",IF(AND(IFERROR(INDEX(Articles!$I$5:$I$304,MATCH(D1926,Articles!$A$5:$A$304,0)),"Aucun")&lt;&gt;"Aucun",G1926=""),"Lot manquant",IF(COUNTIF($N$2:$N$5000,N1926)&gt;1,"Doublon ?","")))))</f>
        <v/>
      </c>
      <c r="N1926" s="6" t="str">
        <f aca="false">IF(D1926="","",B1926&amp;"/"&amp;C1926&amp;"/"&amp;D1926&amp;"/"&amp;G1926&amp;"/"&amp;H1926&amp;"/"&amp;TEXT(A1926,"0"))</f>
        <v/>
      </c>
    </row>
    <row r="1927" customFormat="false" ht="15" hidden="false" customHeight="false" outlineLevel="0" collapsed="false">
      <c r="E1927" s="39" t="str">
        <f aca="false">IF(D1927="","",IFERROR(INDEX(Articles!$B$5:$B$304,MATCH(D1927,Articles!$A$5:$A$304,0)),"Référence inconnue"))</f>
        <v/>
      </c>
      <c r="I1927" s="40" t="str">
        <f aca="false">IF(C1927="","",IFERROR(INDEX(Listes!$B$3:$B$20,MATCH(C1927,Listes!$A$3:$A$20,0)),""))</f>
        <v/>
      </c>
      <c r="J1927" s="40" t="n">
        <f aca="false">IF(OR(H1927="",I1927=""),0,H1927*I1927)</f>
        <v>0</v>
      </c>
      <c r="M1927" s="41" t="str">
        <f aca="false">IF(D1927="","",IF(E1927="Référence inconnue","Référence inconnue",IF(I1927="","Type inconnu",IF(AND(IFERROR(INDEX(Articles!$I$5:$I$304,MATCH(D1927,Articles!$A$5:$A$304,0)),"Aucun")&lt;&gt;"Aucun",G1927=""),"Lot manquant",IF(COUNTIF($N$2:$N$5000,N1927)&gt;1,"Doublon ?","")))))</f>
        <v/>
      </c>
      <c r="N1927" s="6" t="str">
        <f aca="false">IF(D1927="","",B1927&amp;"/"&amp;C1927&amp;"/"&amp;D1927&amp;"/"&amp;G1927&amp;"/"&amp;H1927&amp;"/"&amp;TEXT(A1927,"0"))</f>
        <v/>
      </c>
    </row>
    <row r="1928" customFormat="false" ht="15" hidden="false" customHeight="false" outlineLevel="0" collapsed="false">
      <c r="E1928" s="39" t="str">
        <f aca="false">IF(D1928="","",IFERROR(INDEX(Articles!$B$5:$B$304,MATCH(D1928,Articles!$A$5:$A$304,0)),"Référence inconnue"))</f>
        <v/>
      </c>
      <c r="I1928" s="40" t="str">
        <f aca="false">IF(C1928="","",IFERROR(INDEX(Listes!$B$3:$B$20,MATCH(C1928,Listes!$A$3:$A$20,0)),""))</f>
        <v/>
      </c>
      <c r="J1928" s="40" t="n">
        <f aca="false">IF(OR(H1928="",I1928=""),0,H1928*I1928)</f>
        <v>0</v>
      </c>
      <c r="M1928" s="41" t="str">
        <f aca="false">IF(D1928="","",IF(E1928="Référence inconnue","Référence inconnue",IF(I1928="","Type inconnu",IF(AND(IFERROR(INDEX(Articles!$I$5:$I$304,MATCH(D1928,Articles!$A$5:$A$304,0)),"Aucun")&lt;&gt;"Aucun",G1928=""),"Lot manquant",IF(COUNTIF($N$2:$N$5000,N1928)&gt;1,"Doublon ?","")))))</f>
        <v/>
      </c>
      <c r="N1928" s="6" t="str">
        <f aca="false">IF(D1928="","",B1928&amp;"/"&amp;C1928&amp;"/"&amp;D1928&amp;"/"&amp;G1928&amp;"/"&amp;H1928&amp;"/"&amp;TEXT(A1928,"0"))</f>
        <v/>
      </c>
    </row>
    <row r="1929" customFormat="false" ht="15" hidden="false" customHeight="false" outlineLevel="0" collapsed="false">
      <c r="E1929" s="39" t="str">
        <f aca="false">IF(D1929="","",IFERROR(INDEX(Articles!$B$5:$B$304,MATCH(D1929,Articles!$A$5:$A$304,0)),"Référence inconnue"))</f>
        <v/>
      </c>
      <c r="I1929" s="40" t="str">
        <f aca="false">IF(C1929="","",IFERROR(INDEX(Listes!$B$3:$B$20,MATCH(C1929,Listes!$A$3:$A$20,0)),""))</f>
        <v/>
      </c>
      <c r="J1929" s="40" t="n">
        <f aca="false">IF(OR(H1929="",I1929=""),0,H1929*I1929)</f>
        <v>0</v>
      </c>
      <c r="M1929" s="41" t="str">
        <f aca="false">IF(D1929="","",IF(E1929="Référence inconnue","Référence inconnue",IF(I1929="","Type inconnu",IF(AND(IFERROR(INDEX(Articles!$I$5:$I$304,MATCH(D1929,Articles!$A$5:$A$304,0)),"Aucun")&lt;&gt;"Aucun",G1929=""),"Lot manquant",IF(COUNTIF($N$2:$N$5000,N1929)&gt;1,"Doublon ?","")))))</f>
        <v/>
      </c>
      <c r="N1929" s="6" t="str">
        <f aca="false">IF(D1929="","",B1929&amp;"/"&amp;C1929&amp;"/"&amp;D1929&amp;"/"&amp;G1929&amp;"/"&amp;H1929&amp;"/"&amp;TEXT(A1929,"0"))</f>
        <v/>
      </c>
    </row>
    <row r="1930" customFormat="false" ht="15" hidden="false" customHeight="false" outlineLevel="0" collapsed="false">
      <c r="E1930" s="39" t="str">
        <f aca="false">IF(D1930="","",IFERROR(INDEX(Articles!$B$5:$B$304,MATCH(D1930,Articles!$A$5:$A$304,0)),"Référence inconnue"))</f>
        <v/>
      </c>
      <c r="I1930" s="40" t="str">
        <f aca="false">IF(C1930="","",IFERROR(INDEX(Listes!$B$3:$B$20,MATCH(C1930,Listes!$A$3:$A$20,0)),""))</f>
        <v/>
      </c>
      <c r="J1930" s="40" t="n">
        <f aca="false">IF(OR(H1930="",I1930=""),0,H1930*I1930)</f>
        <v>0</v>
      </c>
      <c r="M1930" s="41" t="str">
        <f aca="false">IF(D1930="","",IF(E1930="Référence inconnue","Référence inconnue",IF(I1930="","Type inconnu",IF(AND(IFERROR(INDEX(Articles!$I$5:$I$304,MATCH(D1930,Articles!$A$5:$A$304,0)),"Aucun")&lt;&gt;"Aucun",G1930=""),"Lot manquant",IF(COUNTIF($N$2:$N$5000,N1930)&gt;1,"Doublon ?","")))))</f>
        <v/>
      </c>
      <c r="N1930" s="6" t="str">
        <f aca="false">IF(D1930="","",B1930&amp;"/"&amp;C1930&amp;"/"&amp;D1930&amp;"/"&amp;G1930&amp;"/"&amp;H1930&amp;"/"&amp;TEXT(A1930,"0"))</f>
        <v/>
      </c>
    </row>
    <row r="1931" customFormat="false" ht="15" hidden="false" customHeight="false" outlineLevel="0" collapsed="false">
      <c r="E1931" s="39" t="str">
        <f aca="false">IF(D1931="","",IFERROR(INDEX(Articles!$B$5:$B$304,MATCH(D1931,Articles!$A$5:$A$304,0)),"Référence inconnue"))</f>
        <v/>
      </c>
      <c r="I1931" s="40" t="str">
        <f aca="false">IF(C1931="","",IFERROR(INDEX(Listes!$B$3:$B$20,MATCH(C1931,Listes!$A$3:$A$20,0)),""))</f>
        <v/>
      </c>
      <c r="J1931" s="40" t="n">
        <f aca="false">IF(OR(H1931="",I1931=""),0,H1931*I1931)</f>
        <v>0</v>
      </c>
      <c r="M1931" s="41" t="str">
        <f aca="false">IF(D1931="","",IF(E1931="Référence inconnue","Référence inconnue",IF(I1931="","Type inconnu",IF(AND(IFERROR(INDEX(Articles!$I$5:$I$304,MATCH(D1931,Articles!$A$5:$A$304,0)),"Aucun")&lt;&gt;"Aucun",G1931=""),"Lot manquant",IF(COUNTIF($N$2:$N$5000,N1931)&gt;1,"Doublon ?","")))))</f>
        <v/>
      </c>
      <c r="N1931" s="6" t="str">
        <f aca="false">IF(D1931="","",B1931&amp;"/"&amp;C1931&amp;"/"&amp;D1931&amp;"/"&amp;G1931&amp;"/"&amp;H1931&amp;"/"&amp;TEXT(A1931,"0"))</f>
        <v/>
      </c>
    </row>
    <row r="1932" customFormat="false" ht="15" hidden="false" customHeight="false" outlineLevel="0" collapsed="false">
      <c r="E1932" s="39" t="str">
        <f aca="false">IF(D1932="","",IFERROR(INDEX(Articles!$B$5:$B$304,MATCH(D1932,Articles!$A$5:$A$304,0)),"Référence inconnue"))</f>
        <v/>
      </c>
      <c r="I1932" s="40" t="str">
        <f aca="false">IF(C1932="","",IFERROR(INDEX(Listes!$B$3:$B$20,MATCH(C1932,Listes!$A$3:$A$20,0)),""))</f>
        <v/>
      </c>
      <c r="J1932" s="40" t="n">
        <f aca="false">IF(OR(H1932="",I1932=""),0,H1932*I1932)</f>
        <v>0</v>
      </c>
      <c r="M1932" s="41" t="str">
        <f aca="false">IF(D1932="","",IF(E1932="Référence inconnue","Référence inconnue",IF(I1932="","Type inconnu",IF(AND(IFERROR(INDEX(Articles!$I$5:$I$304,MATCH(D1932,Articles!$A$5:$A$304,0)),"Aucun")&lt;&gt;"Aucun",G1932=""),"Lot manquant",IF(COUNTIF($N$2:$N$5000,N1932)&gt;1,"Doublon ?","")))))</f>
        <v/>
      </c>
      <c r="N1932" s="6" t="str">
        <f aca="false">IF(D1932="","",B1932&amp;"/"&amp;C1932&amp;"/"&amp;D1932&amp;"/"&amp;G1932&amp;"/"&amp;H1932&amp;"/"&amp;TEXT(A1932,"0"))</f>
        <v/>
      </c>
    </row>
    <row r="1933" customFormat="false" ht="15" hidden="false" customHeight="false" outlineLevel="0" collapsed="false">
      <c r="E1933" s="39" t="str">
        <f aca="false">IF(D1933="","",IFERROR(INDEX(Articles!$B$5:$B$304,MATCH(D1933,Articles!$A$5:$A$304,0)),"Référence inconnue"))</f>
        <v/>
      </c>
      <c r="I1933" s="40" t="str">
        <f aca="false">IF(C1933="","",IFERROR(INDEX(Listes!$B$3:$B$20,MATCH(C1933,Listes!$A$3:$A$20,0)),""))</f>
        <v/>
      </c>
      <c r="J1933" s="40" t="n">
        <f aca="false">IF(OR(H1933="",I1933=""),0,H1933*I1933)</f>
        <v>0</v>
      </c>
      <c r="M1933" s="41" t="str">
        <f aca="false">IF(D1933="","",IF(E1933="Référence inconnue","Référence inconnue",IF(I1933="","Type inconnu",IF(AND(IFERROR(INDEX(Articles!$I$5:$I$304,MATCH(D1933,Articles!$A$5:$A$304,0)),"Aucun")&lt;&gt;"Aucun",G1933=""),"Lot manquant",IF(COUNTIF($N$2:$N$5000,N1933)&gt;1,"Doublon ?","")))))</f>
        <v/>
      </c>
      <c r="N1933" s="6" t="str">
        <f aca="false">IF(D1933="","",B1933&amp;"/"&amp;C1933&amp;"/"&amp;D1933&amp;"/"&amp;G1933&amp;"/"&amp;H1933&amp;"/"&amp;TEXT(A1933,"0"))</f>
        <v/>
      </c>
    </row>
    <row r="1934" customFormat="false" ht="15" hidden="false" customHeight="false" outlineLevel="0" collapsed="false">
      <c r="E1934" s="39" t="str">
        <f aca="false">IF(D1934="","",IFERROR(INDEX(Articles!$B$5:$B$304,MATCH(D1934,Articles!$A$5:$A$304,0)),"Référence inconnue"))</f>
        <v/>
      </c>
      <c r="I1934" s="40" t="str">
        <f aca="false">IF(C1934="","",IFERROR(INDEX(Listes!$B$3:$B$20,MATCH(C1934,Listes!$A$3:$A$20,0)),""))</f>
        <v/>
      </c>
      <c r="J1934" s="40" t="n">
        <f aca="false">IF(OR(H1934="",I1934=""),0,H1934*I1934)</f>
        <v>0</v>
      </c>
      <c r="M1934" s="41" t="str">
        <f aca="false">IF(D1934="","",IF(E1934="Référence inconnue","Référence inconnue",IF(I1934="","Type inconnu",IF(AND(IFERROR(INDEX(Articles!$I$5:$I$304,MATCH(D1934,Articles!$A$5:$A$304,0)),"Aucun")&lt;&gt;"Aucun",G1934=""),"Lot manquant",IF(COUNTIF($N$2:$N$5000,N1934)&gt;1,"Doublon ?","")))))</f>
        <v/>
      </c>
      <c r="N1934" s="6" t="str">
        <f aca="false">IF(D1934="","",B1934&amp;"/"&amp;C1934&amp;"/"&amp;D1934&amp;"/"&amp;G1934&amp;"/"&amp;H1934&amp;"/"&amp;TEXT(A1934,"0"))</f>
        <v/>
      </c>
    </row>
    <row r="1935" customFormat="false" ht="15" hidden="false" customHeight="false" outlineLevel="0" collapsed="false">
      <c r="E1935" s="39" t="str">
        <f aca="false">IF(D1935="","",IFERROR(INDEX(Articles!$B$5:$B$304,MATCH(D1935,Articles!$A$5:$A$304,0)),"Référence inconnue"))</f>
        <v/>
      </c>
      <c r="I1935" s="40" t="str">
        <f aca="false">IF(C1935="","",IFERROR(INDEX(Listes!$B$3:$B$20,MATCH(C1935,Listes!$A$3:$A$20,0)),""))</f>
        <v/>
      </c>
      <c r="J1935" s="40" t="n">
        <f aca="false">IF(OR(H1935="",I1935=""),0,H1935*I1935)</f>
        <v>0</v>
      </c>
      <c r="M1935" s="41" t="str">
        <f aca="false">IF(D1935="","",IF(E1935="Référence inconnue","Référence inconnue",IF(I1935="","Type inconnu",IF(AND(IFERROR(INDEX(Articles!$I$5:$I$304,MATCH(D1935,Articles!$A$5:$A$304,0)),"Aucun")&lt;&gt;"Aucun",G1935=""),"Lot manquant",IF(COUNTIF($N$2:$N$5000,N1935)&gt;1,"Doublon ?","")))))</f>
        <v/>
      </c>
      <c r="N1935" s="6" t="str">
        <f aca="false">IF(D1935="","",B1935&amp;"/"&amp;C1935&amp;"/"&amp;D1935&amp;"/"&amp;G1935&amp;"/"&amp;H1935&amp;"/"&amp;TEXT(A1935,"0"))</f>
        <v/>
      </c>
    </row>
    <row r="1936" customFormat="false" ht="15" hidden="false" customHeight="false" outlineLevel="0" collapsed="false">
      <c r="E1936" s="39" t="str">
        <f aca="false">IF(D1936="","",IFERROR(INDEX(Articles!$B$5:$B$304,MATCH(D1936,Articles!$A$5:$A$304,0)),"Référence inconnue"))</f>
        <v/>
      </c>
      <c r="I1936" s="40" t="str">
        <f aca="false">IF(C1936="","",IFERROR(INDEX(Listes!$B$3:$B$20,MATCH(C1936,Listes!$A$3:$A$20,0)),""))</f>
        <v/>
      </c>
      <c r="J1936" s="40" t="n">
        <f aca="false">IF(OR(H1936="",I1936=""),0,H1936*I1936)</f>
        <v>0</v>
      </c>
      <c r="M1936" s="41" t="str">
        <f aca="false">IF(D1936="","",IF(E1936="Référence inconnue","Référence inconnue",IF(I1936="","Type inconnu",IF(AND(IFERROR(INDEX(Articles!$I$5:$I$304,MATCH(D1936,Articles!$A$5:$A$304,0)),"Aucun")&lt;&gt;"Aucun",G1936=""),"Lot manquant",IF(COUNTIF($N$2:$N$5000,N1936)&gt;1,"Doublon ?","")))))</f>
        <v/>
      </c>
      <c r="N1936" s="6" t="str">
        <f aca="false">IF(D1936="","",B1936&amp;"/"&amp;C1936&amp;"/"&amp;D1936&amp;"/"&amp;G1936&amp;"/"&amp;H1936&amp;"/"&amp;TEXT(A1936,"0"))</f>
        <v/>
      </c>
    </row>
    <row r="1937" customFormat="false" ht="15" hidden="false" customHeight="false" outlineLevel="0" collapsed="false">
      <c r="E1937" s="39" t="str">
        <f aca="false">IF(D1937="","",IFERROR(INDEX(Articles!$B$5:$B$304,MATCH(D1937,Articles!$A$5:$A$304,0)),"Référence inconnue"))</f>
        <v/>
      </c>
      <c r="I1937" s="40" t="str">
        <f aca="false">IF(C1937="","",IFERROR(INDEX(Listes!$B$3:$B$20,MATCH(C1937,Listes!$A$3:$A$20,0)),""))</f>
        <v/>
      </c>
      <c r="J1937" s="40" t="n">
        <f aca="false">IF(OR(H1937="",I1937=""),0,H1937*I1937)</f>
        <v>0</v>
      </c>
      <c r="M1937" s="41" t="str">
        <f aca="false">IF(D1937="","",IF(E1937="Référence inconnue","Référence inconnue",IF(I1937="","Type inconnu",IF(AND(IFERROR(INDEX(Articles!$I$5:$I$304,MATCH(D1937,Articles!$A$5:$A$304,0)),"Aucun")&lt;&gt;"Aucun",G1937=""),"Lot manquant",IF(COUNTIF($N$2:$N$5000,N1937)&gt;1,"Doublon ?","")))))</f>
        <v/>
      </c>
      <c r="N1937" s="6" t="str">
        <f aca="false">IF(D1937="","",B1937&amp;"/"&amp;C1937&amp;"/"&amp;D1937&amp;"/"&amp;G1937&amp;"/"&amp;H1937&amp;"/"&amp;TEXT(A1937,"0"))</f>
        <v/>
      </c>
    </row>
    <row r="1938" customFormat="false" ht="15" hidden="false" customHeight="false" outlineLevel="0" collapsed="false">
      <c r="E1938" s="39" t="str">
        <f aca="false">IF(D1938="","",IFERROR(INDEX(Articles!$B$5:$B$304,MATCH(D1938,Articles!$A$5:$A$304,0)),"Référence inconnue"))</f>
        <v/>
      </c>
      <c r="I1938" s="40" t="str">
        <f aca="false">IF(C1938="","",IFERROR(INDEX(Listes!$B$3:$B$20,MATCH(C1938,Listes!$A$3:$A$20,0)),""))</f>
        <v/>
      </c>
      <c r="J1938" s="40" t="n">
        <f aca="false">IF(OR(H1938="",I1938=""),0,H1938*I1938)</f>
        <v>0</v>
      </c>
      <c r="M1938" s="41" t="str">
        <f aca="false">IF(D1938="","",IF(E1938="Référence inconnue","Référence inconnue",IF(I1938="","Type inconnu",IF(AND(IFERROR(INDEX(Articles!$I$5:$I$304,MATCH(D1938,Articles!$A$5:$A$304,0)),"Aucun")&lt;&gt;"Aucun",G1938=""),"Lot manquant",IF(COUNTIF($N$2:$N$5000,N1938)&gt;1,"Doublon ?","")))))</f>
        <v/>
      </c>
      <c r="N1938" s="6" t="str">
        <f aca="false">IF(D1938="","",B1938&amp;"/"&amp;C1938&amp;"/"&amp;D1938&amp;"/"&amp;G1938&amp;"/"&amp;H1938&amp;"/"&amp;TEXT(A1938,"0"))</f>
        <v/>
      </c>
    </row>
    <row r="1939" customFormat="false" ht="15" hidden="false" customHeight="false" outlineLevel="0" collapsed="false">
      <c r="E1939" s="39" t="str">
        <f aca="false">IF(D1939="","",IFERROR(INDEX(Articles!$B$5:$B$304,MATCH(D1939,Articles!$A$5:$A$304,0)),"Référence inconnue"))</f>
        <v/>
      </c>
      <c r="I1939" s="40" t="str">
        <f aca="false">IF(C1939="","",IFERROR(INDEX(Listes!$B$3:$B$20,MATCH(C1939,Listes!$A$3:$A$20,0)),""))</f>
        <v/>
      </c>
      <c r="J1939" s="40" t="n">
        <f aca="false">IF(OR(H1939="",I1939=""),0,H1939*I1939)</f>
        <v>0</v>
      </c>
      <c r="M1939" s="41" t="str">
        <f aca="false">IF(D1939="","",IF(E1939="Référence inconnue","Référence inconnue",IF(I1939="","Type inconnu",IF(AND(IFERROR(INDEX(Articles!$I$5:$I$304,MATCH(D1939,Articles!$A$5:$A$304,0)),"Aucun")&lt;&gt;"Aucun",G1939=""),"Lot manquant",IF(COUNTIF($N$2:$N$5000,N1939)&gt;1,"Doublon ?","")))))</f>
        <v/>
      </c>
      <c r="N1939" s="6" t="str">
        <f aca="false">IF(D1939="","",B1939&amp;"/"&amp;C1939&amp;"/"&amp;D1939&amp;"/"&amp;G1939&amp;"/"&amp;H1939&amp;"/"&amp;TEXT(A1939,"0"))</f>
        <v/>
      </c>
    </row>
    <row r="1940" customFormat="false" ht="15" hidden="false" customHeight="false" outlineLevel="0" collapsed="false">
      <c r="E1940" s="39" t="str">
        <f aca="false">IF(D1940="","",IFERROR(INDEX(Articles!$B$5:$B$304,MATCH(D1940,Articles!$A$5:$A$304,0)),"Référence inconnue"))</f>
        <v/>
      </c>
      <c r="I1940" s="40" t="str">
        <f aca="false">IF(C1940="","",IFERROR(INDEX(Listes!$B$3:$B$20,MATCH(C1940,Listes!$A$3:$A$20,0)),""))</f>
        <v/>
      </c>
      <c r="J1940" s="40" t="n">
        <f aca="false">IF(OR(H1940="",I1940=""),0,H1940*I1940)</f>
        <v>0</v>
      </c>
      <c r="M1940" s="41" t="str">
        <f aca="false">IF(D1940="","",IF(E1940="Référence inconnue","Référence inconnue",IF(I1940="","Type inconnu",IF(AND(IFERROR(INDEX(Articles!$I$5:$I$304,MATCH(D1940,Articles!$A$5:$A$304,0)),"Aucun")&lt;&gt;"Aucun",G1940=""),"Lot manquant",IF(COUNTIF($N$2:$N$5000,N1940)&gt;1,"Doublon ?","")))))</f>
        <v/>
      </c>
      <c r="N1940" s="6" t="str">
        <f aca="false">IF(D1940="","",B1940&amp;"/"&amp;C1940&amp;"/"&amp;D1940&amp;"/"&amp;G1940&amp;"/"&amp;H1940&amp;"/"&amp;TEXT(A1940,"0"))</f>
        <v/>
      </c>
    </row>
    <row r="1941" customFormat="false" ht="15" hidden="false" customHeight="false" outlineLevel="0" collapsed="false">
      <c r="E1941" s="39" t="str">
        <f aca="false">IF(D1941="","",IFERROR(INDEX(Articles!$B$5:$B$304,MATCH(D1941,Articles!$A$5:$A$304,0)),"Référence inconnue"))</f>
        <v/>
      </c>
      <c r="I1941" s="40" t="str">
        <f aca="false">IF(C1941="","",IFERROR(INDEX(Listes!$B$3:$B$20,MATCH(C1941,Listes!$A$3:$A$20,0)),""))</f>
        <v/>
      </c>
      <c r="J1941" s="40" t="n">
        <f aca="false">IF(OR(H1941="",I1941=""),0,H1941*I1941)</f>
        <v>0</v>
      </c>
      <c r="M1941" s="41" t="str">
        <f aca="false">IF(D1941="","",IF(E1941="Référence inconnue","Référence inconnue",IF(I1941="","Type inconnu",IF(AND(IFERROR(INDEX(Articles!$I$5:$I$304,MATCH(D1941,Articles!$A$5:$A$304,0)),"Aucun")&lt;&gt;"Aucun",G1941=""),"Lot manquant",IF(COUNTIF($N$2:$N$5000,N1941)&gt;1,"Doublon ?","")))))</f>
        <v/>
      </c>
      <c r="N1941" s="6" t="str">
        <f aca="false">IF(D1941="","",B1941&amp;"/"&amp;C1941&amp;"/"&amp;D1941&amp;"/"&amp;G1941&amp;"/"&amp;H1941&amp;"/"&amp;TEXT(A1941,"0"))</f>
        <v/>
      </c>
    </row>
    <row r="1942" customFormat="false" ht="15" hidden="false" customHeight="false" outlineLevel="0" collapsed="false">
      <c r="E1942" s="39" t="str">
        <f aca="false">IF(D1942="","",IFERROR(INDEX(Articles!$B$5:$B$304,MATCH(D1942,Articles!$A$5:$A$304,0)),"Référence inconnue"))</f>
        <v/>
      </c>
      <c r="I1942" s="40" t="str">
        <f aca="false">IF(C1942="","",IFERROR(INDEX(Listes!$B$3:$B$20,MATCH(C1942,Listes!$A$3:$A$20,0)),""))</f>
        <v/>
      </c>
      <c r="J1942" s="40" t="n">
        <f aca="false">IF(OR(H1942="",I1942=""),0,H1942*I1942)</f>
        <v>0</v>
      </c>
      <c r="M1942" s="41" t="str">
        <f aca="false">IF(D1942="","",IF(E1942="Référence inconnue","Référence inconnue",IF(I1942="","Type inconnu",IF(AND(IFERROR(INDEX(Articles!$I$5:$I$304,MATCH(D1942,Articles!$A$5:$A$304,0)),"Aucun")&lt;&gt;"Aucun",G1942=""),"Lot manquant",IF(COUNTIF($N$2:$N$5000,N1942)&gt;1,"Doublon ?","")))))</f>
        <v/>
      </c>
      <c r="N1942" s="6" t="str">
        <f aca="false">IF(D1942="","",B1942&amp;"/"&amp;C1942&amp;"/"&amp;D1942&amp;"/"&amp;G1942&amp;"/"&amp;H1942&amp;"/"&amp;TEXT(A1942,"0"))</f>
        <v/>
      </c>
    </row>
    <row r="1943" customFormat="false" ht="15" hidden="false" customHeight="false" outlineLevel="0" collapsed="false">
      <c r="E1943" s="39" t="str">
        <f aca="false">IF(D1943="","",IFERROR(INDEX(Articles!$B$5:$B$304,MATCH(D1943,Articles!$A$5:$A$304,0)),"Référence inconnue"))</f>
        <v/>
      </c>
      <c r="I1943" s="40" t="str">
        <f aca="false">IF(C1943="","",IFERROR(INDEX(Listes!$B$3:$B$20,MATCH(C1943,Listes!$A$3:$A$20,0)),""))</f>
        <v/>
      </c>
      <c r="J1943" s="40" t="n">
        <f aca="false">IF(OR(H1943="",I1943=""),0,H1943*I1943)</f>
        <v>0</v>
      </c>
      <c r="M1943" s="41" t="str">
        <f aca="false">IF(D1943="","",IF(E1943="Référence inconnue","Référence inconnue",IF(I1943="","Type inconnu",IF(AND(IFERROR(INDEX(Articles!$I$5:$I$304,MATCH(D1943,Articles!$A$5:$A$304,0)),"Aucun")&lt;&gt;"Aucun",G1943=""),"Lot manquant",IF(COUNTIF($N$2:$N$5000,N1943)&gt;1,"Doublon ?","")))))</f>
        <v/>
      </c>
      <c r="N1943" s="6" t="str">
        <f aca="false">IF(D1943="","",B1943&amp;"/"&amp;C1943&amp;"/"&amp;D1943&amp;"/"&amp;G1943&amp;"/"&amp;H1943&amp;"/"&amp;TEXT(A1943,"0"))</f>
        <v/>
      </c>
    </row>
    <row r="1944" customFormat="false" ht="15" hidden="false" customHeight="false" outlineLevel="0" collapsed="false">
      <c r="E1944" s="39" t="str">
        <f aca="false">IF(D1944="","",IFERROR(INDEX(Articles!$B$5:$B$304,MATCH(D1944,Articles!$A$5:$A$304,0)),"Référence inconnue"))</f>
        <v/>
      </c>
      <c r="I1944" s="40" t="str">
        <f aca="false">IF(C1944="","",IFERROR(INDEX(Listes!$B$3:$B$20,MATCH(C1944,Listes!$A$3:$A$20,0)),""))</f>
        <v/>
      </c>
      <c r="J1944" s="40" t="n">
        <f aca="false">IF(OR(H1944="",I1944=""),0,H1944*I1944)</f>
        <v>0</v>
      </c>
      <c r="M1944" s="41" t="str">
        <f aca="false">IF(D1944="","",IF(E1944="Référence inconnue","Référence inconnue",IF(I1944="","Type inconnu",IF(AND(IFERROR(INDEX(Articles!$I$5:$I$304,MATCH(D1944,Articles!$A$5:$A$304,0)),"Aucun")&lt;&gt;"Aucun",G1944=""),"Lot manquant",IF(COUNTIF($N$2:$N$5000,N1944)&gt;1,"Doublon ?","")))))</f>
        <v/>
      </c>
      <c r="N1944" s="6" t="str">
        <f aca="false">IF(D1944="","",B1944&amp;"/"&amp;C1944&amp;"/"&amp;D1944&amp;"/"&amp;G1944&amp;"/"&amp;H1944&amp;"/"&amp;TEXT(A1944,"0"))</f>
        <v/>
      </c>
    </row>
    <row r="1945" customFormat="false" ht="15" hidden="false" customHeight="false" outlineLevel="0" collapsed="false">
      <c r="E1945" s="39" t="str">
        <f aca="false">IF(D1945="","",IFERROR(INDEX(Articles!$B$5:$B$304,MATCH(D1945,Articles!$A$5:$A$304,0)),"Référence inconnue"))</f>
        <v/>
      </c>
      <c r="I1945" s="40" t="str">
        <f aca="false">IF(C1945="","",IFERROR(INDEX(Listes!$B$3:$B$20,MATCH(C1945,Listes!$A$3:$A$20,0)),""))</f>
        <v/>
      </c>
      <c r="J1945" s="40" t="n">
        <f aca="false">IF(OR(H1945="",I1945=""),0,H1945*I1945)</f>
        <v>0</v>
      </c>
      <c r="M1945" s="41" t="str">
        <f aca="false">IF(D1945="","",IF(E1945="Référence inconnue","Référence inconnue",IF(I1945="","Type inconnu",IF(AND(IFERROR(INDEX(Articles!$I$5:$I$304,MATCH(D1945,Articles!$A$5:$A$304,0)),"Aucun")&lt;&gt;"Aucun",G1945=""),"Lot manquant",IF(COUNTIF($N$2:$N$5000,N1945)&gt;1,"Doublon ?","")))))</f>
        <v/>
      </c>
      <c r="N1945" s="6" t="str">
        <f aca="false">IF(D1945="","",B1945&amp;"/"&amp;C1945&amp;"/"&amp;D1945&amp;"/"&amp;G1945&amp;"/"&amp;H1945&amp;"/"&amp;TEXT(A1945,"0"))</f>
        <v/>
      </c>
    </row>
    <row r="1946" customFormat="false" ht="15" hidden="false" customHeight="false" outlineLevel="0" collapsed="false">
      <c r="E1946" s="39" t="str">
        <f aca="false">IF(D1946="","",IFERROR(INDEX(Articles!$B$5:$B$304,MATCH(D1946,Articles!$A$5:$A$304,0)),"Référence inconnue"))</f>
        <v/>
      </c>
      <c r="I1946" s="40" t="str">
        <f aca="false">IF(C1946="","",IFERROR(INDEX(Listes!$B$3:$B$20,MATCH(C1946,Listes!$A$3:$A$20,0)),""))</f>
        <v/>
      </c>
      <c r="J1946" s="40" t="n">
        <f aca="false">IF(OR(H1946="",I1946=""),0,H1946*I1946)</f>
        <v>0</v>
      </c>
      <c r="M1946" s="41" t="str">
        <f aca="false">IF(D1946="","",IF(E1946="Référence inconnue","Référence inconnue",IF(I1946="","Type inconnu",IF(AND(IFERROR(INDEX(Articles!$I$5:$I$304,MATCH(D1946,Articles!$A$5:$A$304,0)),"Aucun")&lt;&gt;"Aucun",G1946=""),"Lot manquant",IF(COUNTIF($N$2:$N$5000,N1946)&gt;1,"Doublon ?","")))))</f>
        <v/>
      </c>
      <c r="N1946" s="6" t="str">
        <f aca="false">IF(D1946="","",B1946&amp;"/"&amp;C1946&amp;"/"&amp;D1946&amp;"/"&amp;G1946&amp;"/"&amp;H1946&amp;"/"&amp;TEXT(A1946,"0"))</f>
        <v/>
      </c>
    </row>
    <row r="1947" customFormat="false" ht="15" hidden="false" customHeight="false" outlineLevel="0" collapsed="false">
      <c r="E1947" s="39" t="str">
        <f aca="false">IF(D1947="","",IFERROR(INDEX(Articles!$B$5:$B$304,MATCH(D1947,Articles!$A$5:$A$304,0)),"Référence inconnue"))</f>
        <v/>
      </c>
      <c r="I1947" s="40" t="str">
        <f aca="false">IF(C1947="","",IFERROR(INDEX(Listes!$B$3:$B$20,MATCH(C1947,Listes!$A$3:$A$20,0)),""))</f>
        <v/>
      </c>
      <c r="J1947" s="40" t="n">
        <f aca="false">IF(OR(H1947="",I1947=""),0,H1947*I1947)</f>
        <v>0</v>
      </c>
      <c r="M1947" s="41" t="str">
        <f aca="false">IF(D1947="","",IF(E1947="Référence inconnue","Référence inconnue",IF(I1947="","Type inconnu",IF(AND(IFERROR(INDEX(Articles!$I$5:$I$304,MATCH(D1947,Articles!$A$5:$A$304,0)),"Aucun")&lt;&gt;"Aucun",G1947=""),"Lot manquant",IF(COUNTIF($N$2:$N$5000,N1947)&gt;1,"Doublon ?","")))))</f>
        <v/>
      </c>
      <c r="N1947" s="6" t="str">
        <f aca="false">IF(D1947="","",B1947&amp;"/"&amp;C1947&amp;"/"&amp;D1947&amp;"/"&amp;G1947&amp;"/"&amp;H1947&amp;"/"&amp;TEXT(A1947,"0"))</f>
        <v/>
      </c>
    </row>
    <row r="1948" customFormat="false" ht="15" hidden="false" customHeight="false" outlineLevel="0" collapsed="false">
      <c r="E1948" s="39" t="str">
        <f aca="false">IF(D1948="","",IFERROR(INDEX(Articles!$B$5:$B$304,MATCH(D1948,Articles!$A$5:$A$304,0)),"Référence inconnue"))</f>
        <v/>
      </c>
      <c r="I1948" s="40" t="str">
        <f aca="false">IF(C1948="","",IFERROR(INDEX(Listes!$B$3:$B$20,MATCH(C1948,Listes!$A$3:$A$20,0)),""))</f>
        <v/>
      </c>
      <c r="J1948" s="40" t="n">
        <f aca="false">IF(OR(H1948="",I1948=""),0,H1948*I1948)</f>
        <v>0</v>
      </c>
      <c r="M1948" s="41" t="str">
        <f aca="false">IF(D1948="","",IF(E1948="Référence inconnue","Référence inconnue",IF(I1948="","Type inconnu",IF(AND(IFERROR(INDEX(Articles!$I$5:$I$304,MATCH(D1948,Articles!$A$5:$A$304,0)),"Aucun")&lt;&gt;"Aucun",G1948=""),"Lot manquant",IF(COUNTIF($N$2:$N$5000,N1948)&gt;1,"Doublon ?","")))))</f>
        <v/>
      </c>
      <c r="N1948" s="6" t="str">
        <f aca="false">IF(D1948="","",B1948&amp;"/"&amp;C1948&amp;"/"&amp;D1948&amp;"/"&amp;G1948&amp;"/"&amp;H1948&amp;"/"&amp;TEXT(A1948,"0"))</f>
        <v/>
      </c>
    </row>
    <row r="1949" customFormat="false" ht="15" hidden="false" customHeight="false" outlineLevel="0" collapsed="false">
      <c r="E1949" s="39" t="str">
        <f aca="false">IF(D1949="","",IFERROR(INDEX(Articles!$B$5:$B$304,MATCH(D1949,Articles!$A$5:$A$304,0)),"Référence inconnue"))</f>
        <v/>
      </c>
      <c r="I1949" s="40" t="str">
        <f aca="false">IF(C1949="","",IFERROR(INDEX(Listes!$B$3:$B$20,MATCH(C1949,Listes!$A$3:$A$20,0)),""))</f>
        <v/>
      </c>
      <c r="J1949" s="40" t="n">
        <f aca="false">IF(OR(H1949="",I1949=""),0,H1949*I1949)</f>
        <v>0</v>
      </c>
      <c r="M1949" s="41" t="str">
        <f aca="false">IF(D1949="","",IF(E1949="Référence inconnue","Référence inconnue",IF(I1949="","Type inconnu",IF(AND(IFERROR(INDEX(Articles!$I$5:$I$304,MATCH(D1949,Articles!$A$5:$A$304,0)),"Aucun")&lt;&gt;"Aucun",G1949=""),"Lot manquant",IF(COUNTIF($N$2:$N$5000,N1949)&gt;1,"Doublon ?","")))))</f>
        <v/>
      </c>
      <c r="N1949" s="6" t="str">
        <f aca="false">IF(D1949="","",B1949&amp;"/"&amp;C1949&amp;"/"&amp;D1949&amp;"/"&amp;G1949&amp;"/"&amp;H1949&amp;"/"&amp;TEXT(A1949,"0"))</f>
        <v/>
      </c>
    </row>
    <row r="1950" customFormat="false" ht="15" hidden="false" customHeight="false" outlineLevel="0" collapsed="false">
      <c r="E1950" s="39" t="str">
        <f aca="false">IF(D1950="","",IFERROR(INDEX(Articles!$B$5:$B$304,MATCH(D1950,Articles!$A$5:$A$304,0)),"Référence inconnue"))</f>
        <v/>
      </c>
      <c r="I1950" s="40" t="str">
        <f aca="false">IF(C1950="","",IFERROR(INDEX(Listes!$B$3:$B$20,MATCH(C1950,Listes!$A$3:$A$20,0)),""))</f>
        <v/>
      </c>
      <c r="J1950" s="40" t="n">
        <f aca="false">IF(OR(H1950="",I1950=""),0,H1950*I1950)</f>
        <v>0</v>
      </c>
      <c r="M1950" s="41" t="str">
        <f aca="false">IF(D1950="","",IF(E1950="Référence inconnue","Référence inconnue",IF(I1950="","Type inconnu",IF(AND(IFERROR(INDEX(Articles!$I$5:$I$304,MATCH(D1950,Articles!$A$5:$A$304,0)),"Aucun")&lt;&gt;"Aucun",G1950=""),"Lot manquant",IF(COUNTIF($N$2:$N$5000,N1950)&gt;1,"Doublon ?","")))))</f>
        <v/>
      </c>
      <c r="N1950" s="6" t="str">
        <f aca="false">IF(D1950="","",B1950&amp;"/"&amp;C1950&amp;"/"&amp;D1950&amp;"/"&amp;G1950&amp;"/"&amp;H1950&amp;"/"&amp;TEXT(A1950,"0"))</f>
        <v/>
      </c>
    </row>
    <row r="1951" customFormat="false" ht="15" hidden="false" customHeight="false" outlineLevel="0" collapsed="false">
      <c r="E1951" s="39" t="str">
        <f aca="false">IF(D1951="","",IFERROR(INDEX(Articles!$B$5:$B$304,MATCH(D1951,Articles!$A$5:$A$304,0)),"Référence inconnue"))</f>
        <v/>
      </c>
      <c r="I1951" s="40" t="str">
        <f aca="false">IF(C1951="","",IFERROR(INDEX(Listes!$B$3:$B$20,MATCH(C1951,Listes!$A$3:$A$20,0)),""))</f>
        <v/>
      </c>
      <c r="J1951" s="40" t="n">
        <f aca="false">IF(OR(H1951="",I1951=""),0,H1951*I1951)</f>
        <v>0</v>
      </c>
      <c r="M1951" s="41" t="str">
        <f aca="false">IF(D1951="","",IF(E1951="Référence inconnue","Référence inconnue",IF(I1951="","Type inconnu",IF(AND(IFERROR(INDEX(Articles!$I$5:$I$304,MATCH(D1951,Articles!$A$5:$A$304,0)),"Aucun")&lt;&gt;"Aucun",G1951=""),"Lot manquant",IF(COUNTIF($N$2:$N$5000,N1951)&gt;1,"Doublon ?","")))))</f>
        <v/>
      </c>
      <c r="N1951" s="6" t="str">
        <f aca="false">IF(D1951="","",B1951&amp;"/"&amp;C1951&amp;"/"&amp;D1951&amp;"/"&amp;G1951&amp;"/"&amp;H1951&amp;"/"&amp;TEXT(A1951,"0"))</f>
        <v/>
      </c>
    </row>
    <row r="1952" customFormat="false" ht="15" hidden="false" customHeight="false" outlineLevel="0" collapsed="false">
      <c r="E1952" s="39" t="str">
        <f aca="false">IF(D1952="","",IFERROR(INDEX(Articles!$B$5:$B$304,MATCH(D1952,Articles!$A$5:$A$304,0)),"Référence inconnue"))</f>
        <v/>
      </c>
      <c r="I1952" s="40" t="str">
        <f aca="false">IF(C1952="","",IFERROR(INDEX(Listes!$B$3:$B$20,MATCH(C1952,Listes!$A$3:$A$20,0)),""))</f>
        <v/>
      </c>
      <c r="J1952" s="40" t="n">
        <f aca="false">IF(OR(H1952="",I1952=""),0,H1952*I1952)</f>
        <v>0</v>
      </c>
      <c r="M1952" s="41" t="str">
        <f aca="false">IF(D1952="","",IF(E1952="Référence inconnue","Référence inconnue",IF(I1952="","Type inconnu",IF(AND(IFERROR(INDEX(Articles!$I$5:$I$304,MATCH(D1952,Articles!$A$5:$A$304,0)),"Aucun")&lt;&gt;"Aucun",G1952=""),"Lot manquant",IF(COUNTIF($N$2:$N$5000,N1952)&gt;1,"Doublon ?","")))))</f>
        <v/>
      </c>
      <c r="N1952" s="6" t="str">
        <f aca="false">IF(D1952="","",B1952&amp;"/"&amp;C1952&amp;"/"&amp;D1952&amp;"/"&amp;G1952&amp;"/"&amp;H1952&amp;"/"&amp;TEXT(A1952,"0"))</f>
        <v/>
      </c>
    </row>
    <row r="1953" customFormat="false" ht="15" hidden="false" customHeight="false" outlineLevel="0" collapsed="false">
      <c r="E1953" s="39" t="str">
        <f aca="false">IF(D1953="","",IFERROR(INDEX(Articles!$B$5:$B$304,MATCH(D1953,Articles!$A$5:$A$304,0)),"Référence inconnue"))</f>
        <v/>
      </c>
      <c r="I1953" s="40" t="str">
        <f aca="false">IF(C1953="","",IFERROR(INDEX(Listes!$B$3:$B$20,MATCH(C1953,Listes!$A$3:$A$20,0)),""))</f>
        <v/>
      </c>
      <c r="J1953" s="40" t="n">
        <f aca="false">IF(OR(H1953="",I1953=""),0,H1953*I1953)</f>
        <v>0</v>
      </c>
      <c r="M1953" s="41" t="str">
        <f aca="false">IF(D1953="","",IF(E1953="Référence inconnue","Référence inconnue",IF(I1953="","Type inconnu",IF(AND(IFERROR(INDEX(Articles!$I$5:$I$304,MATCH(D1953,Articles!$A$5:$A$304,0)),"Aucun")&lt;&gt;"Aucun",G1953=""),"Lot manquant",IF(COUNTIF($N$2:$N$5000,N1953)&gt;1,"Doublon ?","")))))</f>
        <v/>
      </c>
      <c r="N1953" s="6" t="str">
        <f aca="false">IF(D1953="","",B1953&amp;"/"&amp;C1953&amp;"/"&amp;D1953&amp;"/"&amp;G1953&amp;"/"&amp;H1953&amp;"/"&amp;TEXT(A1953,"0"))</f>
        <v/>
      </c>
    </row>
    <row r="1954" customFormat="false" ht="15" hidden="false" customHeight="false" outlineLevel="0" collapsed="false">
      <c r="E1954" s="39" t="str">
        <f aca="false">IF(D1954="","",IFERROR(INDEX(Articles!$B$5:$B$304,MATCH(D1954,Articles!$A$5:$A$304,0)),"Référence inconnue"))</f>
        <v/>
      </c>
      <c r="I1954" s="40" t="str">
        <f aca="false">IF(C1954="","",IFERROR(INDEX(Listes!$B$3:$B$20,MATCH(C1954,Listes!$A$3:$A$20,0)),""))</f>
        <v/>
      </c>
      <c r="J1954" s="40" t="n">
        <f aca="false">IF(OR(H1954="",I1954=""),0,H1954*I1954)</f>
        <v>0</v>
      </c>
      <c r="M1954" s="41" t="str">
        <f aca="false">IF(D1954="","",IF(E1954="Référence inconnue","Référence inconnue",IF(I1954="","Type inconnu",IF(AND(IFERROR(INDEX(Articles!$I$5:$I$304,MATCH(D1954,Articles!$A$5:$A$304,0)),"Aucun")&lt;&gt;"Aucun",G1954=""),"Lot manquant",IF(COUNTIF($N$2:$N$5000,N1954)&gt;1,"Doublon ?","")))))</f>
        <v/>
      </c>
      <c r="N1954" s="6" t="str">
        <f aca="false">IF(D1954="","",B1954&amp;"/"&amp;C1954&amp;"/"&amp;D1954&amp;"/"&amp;G1954&amp;"/"&amp;H1954&amp;"/"&amp;TEXT(A1954,"0"))</f>
        <v/>
      </c>
    </row>
    <row r="1955" customFormat="false" ht="15" hidden="false" customHeight="false" outlineLevel="0" collapsed="false">
      <c r="E1955" s="39" t="str">
        <f aca="false">IF(D1955="","",IFERROR(INDEX(Articles!$B$5:$B$304,MATCH(D1955,Articles!$A$5:$A$304,0)),"Référence inconnue"))</f>
        <v/>
      </c>
      <c r="I1955" s="40" t="str">
        <f aca="false">IF(C1955="","",IFERROR(INDEX(Listes!$B$3:$B$20,MATCH(C1955,Listes!$A$3:$A$20,0)),""))</f>
        <v/>
      </c>
      <c r="J1955" s="40" t="n">
        <f aca="false">IF(OR(H1955="",I1955=""),0,H1955*I1955)</f>
        <v>0</v>
      </c>
      <c r="M1955" s="41" t="str">
        <f aca="false">IF(D1955="","",IF(E1955="Référence inconnue","Référence inconnue",IF(I1955="","Type inconnu",IF(AND(IFERROR(INDEX(Articles!$I$5:$I$304,MATCH(D1955,Articles!$A$5:$A$304,0)),"Aucun")&lt;&gt;"Aucun",G1955=""),"Lot manquant",IF(COUNTIF($N$2:$N$5000,N1955)&gt;1,"Doublon ?","")))))</f>
        <v/>
      </c>
      <c r="N1955" s="6" t="str">
        <f aca="false">IF(D1955="","",B1955&amp;"/"&amp;C1955&amp;"/"&amp;D1955&amp;"/"&amp;G1955&amp;"/"&amp;H1955&amp;"/"&amp;TEXT(A1955,"0"))</f>
        <v/>
      </c>
    </row>
    <row r="1956" customFormat="false" ht="15" hidden="false" customHeight="false" outlineLevel="0" collapsed="false">
      <c r="E1956" s="39" t="str">
        <f aca="false">IF(D1956="","",IFERROR(INDEX(Articles!$B$5:$B$304,MATCH(D1956,Articles!$A$5:$A$304,0)),"Référence inconnue"))</f>
        <v/>
      </c>
      <c r="I1956" s="40" t="str">
        <f aca="false">IF(C1956="","",IFERROR(INDEX(Listes!$B$3:$B$20,MATCH(C1956,Listes!$A$3:$A$20,0)),""))</f>
        <v/>
      </c>
      <c r="J1956" s="40" t="n">
        <f aca="false">IF(OR(H1956="",I1956=""),0,H1956*I1956)</f>
        <v>0</v>
      </c>
      <c r="M1956" s="41" t="str">
        <f aca="false">IF(D1956="","",IF(E1956="Référence inconnue","Référence inconnue",IF(I1956="","Type inconnu",IF(AND(IFERROR(INDEX(Articles!$I$5:$I$304,MATCH(D1956,Articles!$A$5:$A$304,0)),"Aucun")&lt;&gt;"Aucun",G1956=""),"Lot manquant",IF(COUNTIF($N$2:$N$5000,N1956)&gt;1,"Doublon ?","")))))</f>
        <v/>
      </c>
      <c r="N1956" s="6" t="str">
        <f aca="false">IF(D1956="","",B1956&amp;"/"&amp;C1956&amp;"/"&amp;D1956&amp;"/"&amp;G1956&amp;"/"&amp;H1956&amp;"/"&amp;TEXT(A1956,"0"))</f>
        <v/>
      </c>
    </row>
    <row r="1957" customFormat="false" ht="15" hidden="false" customHeight="false" outlineLevel="0" collapsed="false">
      <c r="E1957" s="39" t="str">
        <f aca="false">IF(D1957="","",IFERROR(INDEX(Articles!$B$5:$B$304,MATCH(D1957,Articles!$A$5:$A$304,0)),"Référence inconnue"))</f>
        <v/>
      </c>
      <c r="I1957" s="40" t="str">
        <f aca="false">IF(C1957="","",IFERROR(INDEX(Listes!$B$3:$B$20,MATCH(C1957,Listes!$A$3:$A$20,0)),""))</f>
        <v/>
      </c>
      <c r="J1957" s="40" t="n">
        <f aca="false">IF(OR(H1957="",I1957=""),0,H1957*I1957)</f>
        <v>0</v>
      </c>
      <c r="M1957" s="41" t="str">
        <f aca="false">IF(D1957="","",IF(E1957="Référence inconnue","Référence inconnue",IF(I1957="","Type inconnu",IF(AND(IFERROR(INDEX(Articles!$I$5:$I$304,MATCH(D1957,Articles!$A$5:$A$304,0)),"Aucun")&lt;&gt;"Aucun",G1957=""),"Lot manquant",IF(COUNTIF($N$2:$N$5000,N1957)&gt;1,"Doublon ?","")))))</f>
        <v/>
      </c>
      <c r="N1957" s="6" t="str">
        <f aca="false">IF(D1957="","",B1957&amp;"/"&amp;C1957&amp;"/"&amp;D1957&amp;"/"&amp;G1957&amp;"/"&amp;H1957&amp;"/"&amp;TEXT(A1957,"0"))</f>
        <v/>
      </c>
    </row>
    <row r="1958" customFormat="false" ht="15" hidden="false" customHeight="false" outlineLevel="0" collapsed="false">
      <c r="E1958" s="39" t="str">
        <f aca="false">IF(D1958="","",IFERROR(INDEX(Articles!$B$5:$B$304,MATCH(D1958,Articles!$A$5:$A$304,0)),"Référence inconnue"))</f>
        <v/>
      </c>
      <c r="I1958" s="40" t="str">
        <f aca="false">IF(C1958="","",IFERROR(INDEX(Listes!$B$3:$B$20,MATCH(C1958,Listes!$A$3:$A$20,0)),""))</f>
        <v/>
      </c>
      <c r="J1958" s="40" t="n">
        <f aca="false">IF(OR(H1958="",I1958=""),0,H1958*I1958)</f>
        <v>0</v>
      </c>
      <c r="M1958" s="41" t="str">
        <f aca="false">IF(D1958="","",IF(E1958="Référence inconnue","Référence inconnue",IF(I1958="","Type inconnu",IF(AND(IFERROR(INDEX(Articles!$I$5:$I$304,MATCH(D1958,Articles!$A$5:$A$304,0)),"Aucun")&lt;&gt;"Aucun",G1958=""),"Lot manquant",IF(COUNTIF($N$2:$N$5000,N1958)&gt;1,"Doublon ?","")))))</f>
        <v/>
      </c>
      <c r="N1958" s="6" t="str">
        <f aca="false">IF(D1958="","",B1958&amp;"/"&amp;C1958&amp;"/"&amp;D1958&amp;"/"&amp;G1958&amp;"/"&amp;H1958&amp;"/"&amp;TEXT(A1958,"0"))</f>
        <v/>
      </c>
    </row>
    <row r="1959" customFormat="false" ht="15" hidden="false" customHeight="false" outlineLevel="0" collapsed="false">
      <c r="E1959" s="39" t="str">
        <f aca="false">IF(D1959="","",IFERROR(INDEX(Articles!$B$5:$B$304,MATCH(D1959,Articles!$A$5:$A$304,0)),"Référence inconnue"))</f>
        <v/>
      </c>
      <c r="I1959" s="40" t="str">
        <f aca="false">IF(C1959="","",IFERROR(INDEX(Listes!$B$3:$B$20,MATCH(C1959,Listes!$A$3:$A$20,0)),""))</f>
        <v/>
      </c>
      <c r="J1959" s="40" t="n">
        <f aca="false">IF(OR(H1959="",I1959=""),0,H1959*I1959)</f>
        <v>0</v>
      </c>
      <c r="M1959" s="41" t="str">
        <f aca="false">IF(D1959="","",IF(E1959="Référence inconnue","Référence inconnue",IF(I1959="","Type inconnu",IF(AND(IFERROR(INDEX(Articles!$I$5:$I$304,MATCH(D1959,Articles!$A$5:$A$304,0)),"Aucun")&lt;&gt;"Aucun",G1959=""),"Lot manquant",IF(COUNTIF($N$2:$N$5000,N1959)&gt;1,"Doublon ?","")))))</f>
        <v/>
      </c>
      <c r="N1959" s="6" t="str">
        <f aca="false">IF(D1959="","",B1959&amp;"/"&amp;C1959&amp;"/"&amp;D1959&amp;"/"&amp;G1959&amp;"/"&amp;H1959&amp;"/"&amp;TEXT(A1959,"0"))</f>
        <v/>
      </c>
    </row>
    <row r="1960" customFormat="false" ht="15" hidden="false" customHeight="false" outlineLevel="0" collapsed="false">
      <c r="E1960" s="39" t="str">
        <f aca="false">IF(D1960="","",IFERROR(INDEX(Articles!$B$5:$B$304,MATCH(D1960,Articles!$A$5:$A$304,0)),"Référence inconnue"))</f>
        <v/>
      </c>
      <c r="I1960" s="40" t="str">
        <f aca="false">IF(C1960="","",IFERROR(INDEX(Listes!$B$3:$B$20,MATCH(C1960,Listes!$A$3:$A$20,0)),""))</f>
        <v/>
      </c>
      <c r="J1960" s="40" t="n">
        <f aca="false">IF(OR(H1960="",I1960=""),0,H1960*I1960)</f>
        <v>0</v>
      </c>
      <c r="M1960" s="41" t="str">
        <f aca="false">IF(D1960="","",IF(E1960="Référence inconnue","Référence inconnue",IF(I1960="","Type inconnu",IF(AND(IFERROR(INDEX(Articles!$I$5:$I$304,MATCH(D1960,Articles!$A$5:$A$304,0)),"Aucun")&lt;&gt;"Aucun",G1960=""),"Lot manquant",IF(COUNTIF($N$2:$N$5000,N1960)&gt;1,"Doublon ?","")))))</f>
        <v/>
      </c>
      <c r="N1960" s="6" t="str">
        <f aca="false">IF(D1960="","",B1960&amp;"/"&amp;C1960&amp;"/"&amp;D1960&amp;"/"&amp;G1960&amp;"/"&amp;H1960&amp;"/"&amp;TEXT(A1960,"0"))</f>
        <v/>
      </c>
    </row>
    <row r="1961" customFormat="false" ht="15" hidden="false" customHeight="false" outlineLevel="0" collapsed="false">
      <c r="E1961" s="39" t="str">
        <f aca="false">IF(D1961="","",IFERROR(INDEX(Articles!$B$5:$B$304,MATCH(D1961,Articles!$A$5:$A$304,0)),"Référence inconnue"))</f>
        <v/>
      </c>
      <c r="I1961" s="40" t="str">
        <f aca="false">IF(C1961="","",IFERROR(INDEX(Listes!$B$3:$B$20,MATCH(C1961,Listes!$A$3:$A$20,0)),""))</f>
        <v/>
      </c>
      <c r="J1961" s="40" t="n">
        <f aca="false">IF(OR(H1961="",I1961=""),0,H1961*I1961)</f>
        <v>0</v>
      </c>
      <c r="M1961" s="41" t="str">
        <f aca="false">IF(D1961="","",IF(E1961="Référence inconnue","Référence inconnue",IF(I1961="","Type inconnu",IF(AND(IFERROR(INDEX(Articles!$I$5:$I$304,MATCH(D1961,Articles!$A$5:$A$304,0)),"Aucun")&lt;&gt;"Aucun",G1961=""),"Lot manquant",IF(COUNTIF($N$2:$N$5000,N1961)&gt;1,"Doublon ?","")))))</f>
        <v/>
      </c>
      <c r="N1961" s="6" t="str">
        <f aca="false">IF(D1961="","",B1961&amp;"/"&amp;C1961&amp;"/"&amp;D1961&amp;"/"&amp;G1961&amp;"/"&amp;H1961&amp;"/"&amp;TEXT(A1961,"0"))</f>
        <v/>
      </c>
    </row>
    <row r="1962" customFormat="false" ht="15" hidden="false" customHeight="false" outlineLevel="0" collapsed="false">
      <c r="E1962" s="39" t="str">
        <f aca="false">IF(D1962="","",IFERROR(INDEX(Articles!$B$5:$B$304,MATCH(D1962,Articles!$A$5:$A$304,0)),"Référence inconnue"))</f>
        <v/>
      </c>
      <c r="I1962" s="40" t="str">
        <f aca="false">IF(C1962="","",IFERROR(INDEX(Listes!$B$3:$B$20,MATCH(C1962,Listes!$A$3:$A$20,0)),""))</f>
        <v/>
      </c>
      <c r="J1962" s="40" t="n">
        <f aca="false">IF(OR(H1962="",I1962=""),0,H1962*I1962)</f>
        <v>0</v>
      </c>
      <c r="M1962" s="41" t="str">
        <f aca="false">IF(D1962="","",IF(E1962="Référence inconnue","Référence inconnue",IF(I1962="","Type inconnu",IF(AND(IFERROR(INDEX(Articles!$I$5:$I$304,MATCH(D1962,Articles!$A$5:$A$304,0)),"Aucun")&lt;&gt;"Aucun",G1962=""),"Lot manquant",IF(COUNTIF($N$2:$N$5000,N1962)&gt;1,"Doublon ?","")))))</f>
        <v/>
      </c>
      <c r="N1962" s="6" t="str">
        <f aca="false">IF(D1962="","",B1962&amp;"/"&amp;C1962&amp;"/"&amp;D1962&amp;"/"&amp;G1962&amp;"/"&amp;H1962&amp;"/"&amp;TEXT(A1962,"0"))</f>
        <v/>
      </c>
    </row>
    <row r="1963" customFormat="false" ht="15" hidden="false" customHeight="false" outlineLevel="0" collapsed="false">
      <c r="E1963" s="39" t="str">
        <f aca="false">IF(D1963="","",IFERROR(INDEX(Articles!$B$5:$B$304,MATCH(D1963,Articles!$A$5:$A$304,0)),"Référence inconnue"))</f>
        <v/>
      </c>
      <c r="I1963" s="40" t="str">
        <f aca="false">IF(C1963="","",IFERROR(INDEX(Listes!$B$3:$B$20,MATCH(C1963,Listes!$A$3:$A$20,0)),""))</f>
        <v/>
      </c>
      <c r="J1963" s="40" t="n">
        <f aca="false">IF(OR(H1963="",I1963=""),0,H1963*I1963)</f>
        <v>0</v>
      </c>
      <c r="M1963" s="41" t="str">
        <f aca="false">IF(D1963="","",IF(E1963="Référence inconnue","Référence inconnue",IF(I1963="","Type inconnu",IF(AND(IFERROR(INDEX(Articles!$I$5:$I$304,MATCH(D1963,Articles!$A$5:$A$304,0)),"Aucun")&lt;&gt;"Aucun",G1963=""),"Lot manquant",IF(COUNTIF($N$2:$N$5000,N1963)&gt;1,"Doublon ?","")))))</f>
        <v/>
      </c>
      <c r="N1963" s="6" t="str">
        <f aca="false">IF(D1963="","",B1963&amp;"/"&amp;C1963&amp;"/"&amp;D1963&amp;"/"&amp;G1963&amp;"/"&amp;H1963&amp;"/"&amp;TEXT(A1963,"0"))</f>
        <v/>
      </c>
    </row>
    <row r="1964" customFormat="false" ht="15" hidden="false" customHeight="false" outlineLevel="0" collapsed="false">
      <c r="E1964" s="39" t="str">
        <f aca="false">IF(D1964="","",IFERROR(INDEX(Articles!$B$5:$B$304,MATCH(D1964,Articles!$A$5:$A$304,0)),"Référence inconnue"))</f>
        <v/>
      </c>
      <c r="I1964" s="40" t="str">
        <f aca="false">IF(C1964="","",IFERROR(INDEX(Listes!$B$3:$B$20,MATCH(C1964,Listes!$A$3:$A$20,0)),""))</f>
        <v/>
      </c>
      <c r="J1964" s="40" t="n">
        <f aca="false">IF(OR(H1964="",I1964=""),0,H1964*I1964)</f>
        <v>0</v>
      </c>
      <c r="M1964" s="41" t="str">
        <f aca="false">IF(D1964="","",IF(E1964="Référence inconnue","Référence inconnue",IF(I1964="","Type inconnu",IF(AND(IFERROR(INDEX(Articles!$I$5:$I$304,MATCH(D1964,Articles!$A$5:$A$304,0)),"Aucun")&lt;&gt;"Aucun",G1964=""),"Lot manquant",IF(COUNTIF($N$2:$N$5000,N1964)&gt;1,"Doublon ?","")))))</f>
        <v/>
      </c>
      <c r="N1964" s="6" t="str">
        <f aca="false">IF(D1964="","",B1964&amp;"/"&amp;C1964&amp;"/"&amp;D1964&amp;"/"&amp;G1964&amp;"/"&amp;H1964&amp;"/"&amp;TEXT(A1964,"0"))</f>
        <v/>
      </c>
    </row>
    <row r="1965" customFormat="false" ht="15" hidden="false" customHeight="false" outlineLevel="0" collapsed="false">
      <c r="E1965" s="39" t="str">
        <f aca="false">IF(D1965="","",IFERROR(INDEX(Articles!$B$5:$B$304,MATCH(D1965,Articles!$A$5:$A$304,0)),"Référence inconnue"))</f>
        <v/>
      </c>
      <c r="I1965" s="40" t="str">
        <f aca="false">IF(C1965="","",IFERROR(INDEX(Listes!$B$3:$B$20,MATCH(C1965,Listes!$A$3:$A$20,0)),""))</f>
        <v/>
      </c>
      <c r="J1965" s="40" t="n">
        <f aca="false">IF(OR(H1965="",I1965=""),0,H1965*I1965)</f>
        <v>0</v>
      </c>
      <c r="M1965" s="41" t="str">
        <f aca="false">IF(D1965="","",IF(E1965="Référence inconnue","Référence inconnue",IF(I1965="","Type inconnu",IF(AND(IFERROR(INDEX(Articles!$I$5:$I$304,MATCH(D1965,Articles!$A$5:$A$304,0)),"Aucun")&lt;&gt;"Aucun",G1965=""),"Lot manquant",IF(COUNTIF($N$2:$N$5000,N1965)&gt;1,"Doublon ?","")))))</f>
        <v/>
      </c>
      <c r="N1965" s="6" t="str">
        <f aca="false">IF(D1965="","",B1965&amp;"/"&amp;C1965&amp;"/"&amp;D1965&amp;"/"&amp;G1965&amp;"/"&amp;H1965&amp;"/"&amp;TEXT(A1965,"0"))</f>
        <v/>
      </c>
    </row>
    <row r="1966" customFormat="false" ht="15" hidden="false" customHeight="false" outlineLevel="0" collapsed="false">
      <c r="E1966" s="39" t="str">
        <f aca="false">IF(D1966="","",IFERROR(INDEX(Articles!$B$5:$B$304,MATCH(D1966,Articles!$A$5:$A$304,0)),"Référence inconnue"))</f>
        <v/>
      </c>
      <c r="I1966" s="40" t="str">
        <f aca="false">IF(C1966="","",IFERROR(INDEX(Listes!$B$3:$B$20,MATCH(C1966,Listes!$A$3:$A$20,0)),""))</f>
        <v/>
      </c>
      <c r="J1966" s="40" t="n">
        <f aca="false">IF(OR(H1966="",I1966=""),0,H1966*I1966)</f>
        <v>0</v>
      </c>
      <c r="M1966" s="41" t="str">
        <f aca="false">IF(D1966="","",IF(E1966="Référence inconnue","Référence inconnue",IF(I1966="","Type inconnu",IF(AND(IFERROR(INDEX(Articles!$I$5:$I$304,MATCH(D1966,Articles!$A$5:$A$304,0)),"Aucun")&lt;&gt;"Aucun",G1966=""),"Lot manquant",IF(COUNTIF($N$2:$N$5000,N1966)&gt;1,"Doublon ?","")))))</f>
        <v/>
      </c>
      <c r="N1966" s="6" t="str">
        <f aca="false">IF(D1966="","",B1966&amp;"/"&amp;C1966&amp;"/"&amp;D1966&amp;"/"&amp;G1966&amp;"/"&amp;H1966&amp;"/"&amp;TEXT(A1966,"0"))</f>
        <v/>
      </c>
    </row>
    <row r="1967" customFormat="false" ht="15" hidden="false" customHeight="false" outlineLevel="0" collapsed="false">
      <c r="E1967" s="39" t="str">
        <f aca="false">IF(D1967="","",IFERROR(INDEX(Articles!$B$5:$B$304,MATCH(D1967,Articles!$A$5:$A$304,0)),"Référence inconnue"))</f>
        <v/>
      </c>
      <c r="I1967" s="40" t="str">
        <f aca="false">IF(C1967="","",IFERROR(INDEX(Listes!$B$3:$B$20,MATCH(C1967,Listes!$A$3:$A$20,0)),""))</f>
        <v/>
      </c>
      <c r="J1967" s="40" t="n">
        <f aca="false">IF(OR(H1967="",I1967=""),0,H1967*I1967)</f>
        <v>0</v>
      </c>
      <c r="M1967" s="41" t="str">
        <f aca="false">IF(D1967="","",IF(E1967="Référence inconnue","Référence inconnue",IF(I1967="","Type inconnu",IF(AND(IFERROR(INDEX(Articles!$I$5:$I$304,MATCH(D1967,Articles!$A$5:$A$304,0)),"Aucun")&lt;&gt;"Aucun",G1967=""),"Lot manquant",IF(COUNTIF($N$2:$N$5000,N1967)&gt;1,"Doublon ?","")))))</f>
        <v/>
      </c>
      <c r="N1967" s="6" t="str">
        <f aca="false">IF(D1967="","",B1967&amp;"/"&amp;C1967&amp;"/"&amp;D1967&amp;"/"&amp;G1967&amp;"/"&amp;H1967&amp;"/"&amp;TEXT(A1967,"0"))</f>
        <v/>
      </c>
    </row>
    <row r="1968" customFormat="false" ht="15" hidden="false" customHeight="false" outlineLevel="0" collapsed="false">
      <c r="E1968" s="39" t="str">
        <f aca="false">IF(D1968="","",IFERROR(INDEX(Articles!$B$5:$B$304,MATCH(D1968,Articles!$A$5:$A$304,0)),"Référence inconnue"))</f>
        <v/>
      </c>
      <c r="I1968" s="40" t="str">
        <f aca="false">IF(C1968="","",IFERROR(INDEX(Listes!$B$3:$B$20,MATCH(C1968,Listes!$A$3:$A$20,0)),""))</f>
        <v/>
      </c>
      <c r="J1968" s="40" t="n">
        <f aca="false">IF(OR(H1968="",I1968=""),0,H1968*I1968)</f>
        <v>0</v>
      </c>
      <c r="M1968" s="41" t="str">
        <f aca="false">IF(D1968="","",IF(E1968="Référence inconnue","Référence inconnue",IF(I1968="","Type inconnu",IF(AND(IFERROR(INDEX(Articles!$I$5:$I$304,MATCH(D1968,Articles!$A$5:$A$304,0)),"Aucun")&lt;&gt;"Aucun",G1968=""),"Lot manquant",IF(COUNTIF($N$2:$N$5000,N1968)&gt;1,"Doublon ?","")))))</f>
        <v/>
      </c>
      <c r="N1968" s="6" t="str">
        <f aca="false">IF(D1968="","",B1968&amp;"/"&amp;C1968&amp;"/"&amp;D1968&amp;"/"&amp;G1968&amp;"/"&amp;H1968&amp;"/"&amp;TEXT(A1968,"0"))</f>
        <v/>
      </c>
    </row>
    <row r="1969" customFormat="false" ht="15" hidden="false" customHeight="false" outlineLevel="0" collapsed="false">
      <c r="E1969" s="39" t="str">
        <f aca="false">IF(D1969="","",IFERROR(INDEX(Articles!$B$5:$B$304,MATCH(D1969,Articles!$A$5:$A$304,0)),"Référence inconnue"))</f>
        <v/>
      </c>
      <c r="I1969" s="40" t="str">
        <f aca="false">IF(C1969="","",IFERROR(INDEX(Listes!$B$3:$B$20,MATCH(C1969,Listes!$A$3:$A$20,0)),""))</f>
        <v/>
      </c>
      <c r="J1969" s="40" t="n">
        <f aca="false">IF(OR(H1969="",I1969=""),0,H1969*I1969)</f>
        <v>0</v>
      </c>
      <c r="M1969" s="41" t="str">
        <f aca="false">IF(D1969="","",IF(E1969="Référence inconnue","Référence inconnue",IF(I1969="","Type inconnu",IF(AND(IFERROR(INDEX(Articles!$I$5:$I$304,MATCH(D1969,Articles!$A$5:$A$304,0)),"Aucun")&lt;&gt;"Aucun",G1969=""),"Lot manquant",IF(COUNTIF($N$2:$N$5000,N1969)&gt;1,"Doublon ?","")))))</f>
        <v/>
      </c>
      <c r="N1969" s="6" t="str">
        <f aca="false">IF(D1969="","",B1969&amp;"/"&amp;C1969&amp;"/"&amp;D1969&amp;"/"&amp;G1969&amp;"/"&amp;H1969&amp;"/"&amp;TEXT(A1969,"0"))</f>
        <v/>
      </c>
    </row>
    <row r="1970" customFormat="false" ht="15" hidden="false" customHeight="false" outlineLevel="0" collapsed="false">
      <c r="E1970" s="39" t="str">
        <f aca="false">IF(D1970="","",IFERROR(INDEX(Articles!$B$5:$B$304,MATCH(D1970,Articles!$A$5:$A$304,0)),"Référence inconnue"))</f>
        <v/>
      </c>
      <c r="I1970" s="40" t="str">
        <f aca="false">IF(C1970="","",IFERROR(INDEX(Listes!$B$3:$B$20,MATCH(C1970,Listes!$A$3:$A$20,0)),""))</f>
        <v/>
      </c>
      <c r="J1970" s="40" t="n">
        <f aca="false">IF(OR(H1970="",I1970=""),0,H1970*I1970)</f>
        <v>0</v>
      </c>
      <c r="M1970" s="41" t="str">
        <f aca="false">IF(D1970="","",IF(E1970="Référence inconnue","Référence inconnue",IF(I1970="","Type inconnu",IF(AND(IFERROR(INDEX(Articles!$I$5:$I$304,MATCH(D1970,Articles!$A$5:$A$304,0)),"Aucun")&lt;&gt;"Aucun",G1970=""),"Lot manquant",IF(COUNTIF($N$2:$N$5000,N1970)&gt;1,"Doublon ?","")))))</f>
        <v/>
      </c>
      <c r="N1970" s="6" t="str">
        <f aca="false">IF(D1970="","",B1970&amp;"/"&amp;C1970&amp;"/"&amp;D1970&amp;"/"&amp;G1970&amp;"/"&amp;H1970&amp;"/"&amp;TEXT(A1970,"0"))</f>
        <v/>
      </c>
    </row>
    <row r="1971" customFormat="false" ht="15" hidden="false" customHeight="false" outlineLevel="0" collapsed="false">
      <c r="E1971" s="39" t="str">
        <f aca="false">IF(D1971="","",IFERROR(INDEX(Articles!$B$5:$B$304,MATCH(D1971,Articles!$A$5:$A$304,0)),"Référence inconnue"))</f>
        <v/>
      </c>
      <c r="I1971" s="40" t="str">
        <f aca="false">IF(C1971="","",IFERROR(INDEX(Listes!$B$3:$B$20,MATCH(C1971,Listes!$A$3:$A$20,0)),""))</f>
        <v/>
      </c>
      <c r="J1971" s="40" t="n">
        <f aca="false">IF(OR(H1971="",I1971=""),0,H1971*I1971)</f>
        <v>0</v>
      </c>
      <c r="M1971" s="41" t="str">
        <f aca="false">IF(D1971="","",IF(E1971="Référence inconnue","Référence inconnue",IF(I1971="","Type inconnu",IF(AND(IFERROR(INDEX(Articles!$I$5:$I$304,MATCH(D1971,Articles!$A$5:$A$304,0)),"Aucun")&lt;&gt;"Aucun",G1971=""),"Lot manquant",IF(COUNTIF($N$2:$N$5000,N1971)&gt;1,"Doublon ?","")))))</f>
        <v/>
      </c>
      <c r="N1971" s="6" t="str">
        <f aca="false">IF(D1971="","",B1971&amp;"/"&amp;C1971&amp;"/"&amp;D1971&amp;"/"&amp;G1971&amp;"/"&amp;H1971&amp;"/"&amp;TEXT(A1971,"0"))</f>
        <v/>
      </c>
    </row>
    <row r="1972" customFormat="false" ht="15" hidden="false" customHeight="false" outlineLevel="0" collapsed="false">
      <c r="E1972" s="39" t="str">
        <f aca="false">IF(D1972="","",IFERROR(INDEX(Articles!$B$5:$B$304,MATCH(D1972,Articles!$A$5:$A$304,0)),"Référence inconnue"))</f>
        <v/>
      </c>
      <c r="I1972" s="40" t="str">
        <f aca="false">IF(C1972="","",IFERROR(INDEX(Listes!$B$3:$B$20,MATCH(C1972,Listes!$A$3:$A$20,0)),""))</f>
        <v/>
      </c>
      <c r="J1972" s="40" t="n">
        <f aca="false">IF(OR(H1972="",I1972=""),0,H1972*I1972)</f>
        <v>0</v>
      </c>
      <c r="M1972" s="41" t="str">
        <f aca="false">IF(D1972="","",IF(E1972="Référence inconnue","Référence inconnue",IF(I1972="","Type inconnu",IF(AND(IFERROR(INDEX(Articles!$I$5:$I$304,MATCH(D1972,Articles!$A$5:$A$304,0)),"Aucun")&lt;&gt;"Aucun",G1972=""),"Lot manquant",IF(COUNTIF($N$2:$N$5000,N1972)&gt;1,"Doublon ?","")))))</f>
        <v/>
      </c>
      <c r="N1972" s="6" t="str">
        <f aca="false">IF(D1972="","",B1972&amp;"/"&amp;C1972&amp;"/"&amp;D1972&amp;"/"&amp;G1972&amp;"/"&amp;H1972&amp;"/"&amp;TEXT(A1972,"0"))</f>
        <v/>
      </c>
    </row>
    <row r="1973" customFormat="false" ht="15" hidden="false" customHeight="false" outlineLevel="0" collapsed="false">
      <c r="E1973" s="39" t="str">
        <f aca="false">IF(D1973="","",IFERROR(INDEX(Articles!$B$5:$B$304,MATCH(D1973,Articles!$A$5:$A$304,0)),"Référence inconnue"))</f>
        <v/>
      </c>
      <c r="I1973" s="40" t="str">
        <f aca="false">IF(C1973="","",IFERROR(INDEX(Listes!$B$3:$B$20,MATCH(C1973,Listes!$A$3:$A$20,0)),""))</f>
        <v/>
      </c>
      <c r="J1973" s="40" t="n">
        <f aca="false">IF(OR(H1973="",I1973=""),0,H1973*I1973)</f>
        <v>0</v>
      </c>
      <c r="M1973" s="41" t="str">
        <f aca="false">IF(D1973="","",IF(E1973="Référence inconnue","Référence inconnue",IF(I1973="","Type inconnu",IF(AND(IFERROR(INDEX(Articles!$I$5:$I$304,MATCH(D1973,Articles!$A$5:$A$304,0)),"Aucun")&lt;&gt;"Aucun",G1973=""),"Lot manquant",IF(COUNTIF($N$2:$N$5000,N1973)&gt;1,"Doublon ?","")))))</f>
        <v/>
      </c>
      <c r="N1973" s="6" t="str">
        <f aca="false">IF(D1973="","",B1973&amp;"/"&amp;C1973&amp;"/"&amp;D1973&amp;"/"&amp;G1973&amp;"/"&amp;H1973&amp;"/"&amp;TEXT(A1973,"0"))</f>
        <v/>
      </c>
    </row>
    <row r="1974" customFormat="false" ht="15" hidden="false" customHeight="false" outlineLevel="0" collapsed="false">
      <c r="E1974" s="39" t="str">
        <f aca="false">IF(D1974="","",IFERROR(INDEX(Articles!$B$5:$B$304,MATCH(D1974,Articles!$A$5:$A$304,0)),"Référence inconnue"))</f>
        <v/>
      </c>
      <c r="I1974" s="40" t="str">
        <f aca="false">IF(C1974="","",IFERROR(INDEX(Listes!$B$3:$B$20,MATCH(C1974,Listes!$A$3:$A$20,0)),""))</f>
        <v/>
      </c>
      <c r="J1974" s="40" t="n">
        <f aca="false">IF(OR(H1974="",I1974=""),0,H1974*I1974)</f>
        <v>0</v>
      </c>
      <c r="M1974" s="41" t="str">
        <f aca="false">IF(D1974="","",IF(E1974="Référence inconnue","Référence inconnue",IF(I1974="","Type inconnu",IF(AND(IFERROR(INDEX(Articles!$I$5:$I$304,MATCH(D1974,Articles!$A$5:$A$304,0)),"Aucun")&lt;&gt;"Aucun",G1974=""),"Lot manquant",IF(COUNTIF($N$2:$N$5000,N1974)&gt;1,"Doublon ?","")))))</f>
        <v/>
      </c>
      <c r="N1974" s="6" t="str">
        <f aca="false">IF(D1974="","",B1974&amp;"/"&amp;C1974&amp;"/"&amp;D1974&amp;"/"&amp;G1974&amp;"/"&amp;H1974&amp;"/"&amp;TEXT(A1974,"0"))</f>
        <v/>
      </c>
    </row>
    <row r="1975" customFormat="false" ht="15" hidden="false" customHeight="false" outlineLevel="0" collapsed="false">
      <c r="E1975" s="39" t="str">
        <f aca="false">IF(D1975="","",IFERROR(INDEX(Articles!$B$5:$B$304,MATCH(D1975,Articles!$A$5:$A$304,0)),"Référence inconnue"))</f>
        <v/>
      </c>
      <c r="I1975" s="40" t="str">
        <f aca="false">IF(C1975="","",IFERROR(INDEX(Listes!$B$3:$B$20,MATCH(C1975,Listes!$A$3:$A$20,0)),""))</f>
        <v/>
      </c>
      <c r="J1975" s="40" t="n">
        <f aca="false">IF(OR(H1975="",I1975=""),0,H1975*I1975)</f>
        <v>0</v>
      </c>
      <c r="M1975" s="41" t="str">
        <f aca="false">IF(D1975="","",IF(E1975="Référence inconnue","Référence inconnue",IF(I1975="","Type inconnu",IF(AND(IFERROR(INDEX(Articles!$I$5:$I$304,MATCH(D1975,Articles!$A$5:$A$304,0)),"Aucun")&lt;&gt;"Aucun",G1975=""),"Lot manquant",IF(COUNTIF($N$2:$N$5000,N1975)&gt;1,"Doublon ?","")))))</f>
        <v/>
      </c>
      <c r="N1975" s="6" t="str">
        <f aca="false">IF(D1975="","",B1975&amp;"/"&amp;C1975&amp;"/"&amp;D1975&amp;"/"&amp;G1975&amp;"/"&amp;H1975&amp;"/"&amp;TEXT(A1975,"0"))</f>
        <v/>
      </c>
    </row>
    <row r="1976" customFormat="false" ht="15" hidden="false" customHeight="false" outlineLevel="0" collapsed="false">
      <c r="E1976" s="39" t="str">
        <f aca="false">IF(D1976="","",IFERROR(INDEX(Articles!$B$5:$B$304,MATCH(D1976,Articles!$A$5:$A$304,0)),"Référence inconnue"))</f>
        <v/>
      </c>
      <c r="I1976" s="40" t="str">
        <f aca="false">IF(C1976="","",IFERROR(INDEX(Listes!$B$3:$B$20,MATCH(C1976,Listes!$A$3:$A$20,0)),""))</f>
        <v/>
      </c>
      <c r="J1976" s="40" t="n">
        <f aca="false">IF(OR(H1976="",I1976=""),0,H1976*I1976)</f>
        <v>0</v>
      </c>
      <c r="M1976" s="41" t="str">
        <f aca="false">IF(D1976="","",IF(E1976="Référence inconnue","Référence inconnue",IF(I1976="","Type inconnu",IF(AND(IFERROR(INDEX(Articles!$I$5:$I$304,MATCH(D1976,Articles!$A$5:$A$304,0)),"Aucun")&lt;&gt;"Aucun",G1976=""),"Lot manquant",IF(COUNTIF($N$2:$N$5000,N1976)&gt;1,"Doublon ?","")))))</f>
        <v/>
      </c>
      <c r="N1976" s="6" t="str">
        <f aca="false">IF(D1976="","",B1976&amp;"/"&amp;C1976&amp;"/"&amp;D1976&amp;"/"&amp;G1976&amp;"/"&amp;H1976&amp;"/"&amp;TEXT(A1976,"0"))</f>
        <v/>
      </c>
    </row>
    <row r="1977" customFormat="false" ht="15" hidden="false" customHeight="false" outlineLevel="0" collapsed="false">
      <c r="E1977" s="39" t="str">
        <f aca="false">IF(D1977="","",IFERROR(INDEX(Articles!$B$5:$B$304,MATCH(D1977,Articles!$A$5:$A$304,0)),"Référence inconnue"))</f>
        <v/>
      </c>
      <c r="I1977" s="40" t="str">
        <f aca="false">IF(C1977="","",IFERROR(INDEX(Listes!$B$3:$B$20,MATCH(C1977,Listes!$A$3:$A$20,0)),""))</f>
        <v/>
      </c>
      <c r="J1977" s="40" t="n">
        <f aca="false">IF(OR(H1977="",I1977=""),0,H1977*I1977)</f>
        <v>0</v>
      </c>
      <c r="M1977" s="41" t="str">
        <f aca="false">IF(D1977="","",IF(E1977="Référence inconnue","Référence inconnue",IF(I1977="","Type inconnu",IF(AND(IFERROR(INDEX(Articles!$I$5:$I$304,MATCH(D1977,Articles!$A$5:$A$304,0)),"Aucun")&lt;&gt;"Aucun",G1977=""),"Lot manquant",IF(COUNTIF($N$2:$N$5000,N1977)&gt;1,"Doublon ?","")))))</f>
        <v/>
      </c>
      <c r="N1977" s="6" t="str">
        <f aca="false">IF(D1977="","",B1977&amp;"/"&amp;C1977&amp;"/"&amp;D1977&amp;"/"&amp;G1977&amp;"/"&amp;H1977&amp;"/"&amp;TEXT(A1977,"0"))</f>
        <v/>
      </c>
    </row>
    <row r="1978" customFormat="false" ht="15" hidden="false" customHeight="false" outlineLevel="0" collapsed="false">
      <c r="E1978" s="39" t="str">
        <f aca="false">IF(D1978="","",IFERROR(INDEX(Articles!$B$5:$B$304,MATCH(D1978,Articles!$A$5:$A$304,0)),"Référence inconnue"))</f>
        <v/>
      </c>
      <c r="I1978" s="40" t="str">
        <f aca="false">IF(C1978="","",IFERROR(INDEX(Listes!$B$3:$B$20,MATCH(C1978,Listes!$A$3:$A$20,0)),""))</f>
        <v/>
      </c>
      <c r="J1978" s="40" t="n">
        <f aca="false">IF(OR(H1978="",I1978=""),0,H1978*I1978)</f>
        <v>0</v>
      </c>
      <c r="M1978" s="41" t="str">
        <f aca="false">IF(D1978="","",IF(E1978="Référence inconnue","Référence inconnue",IF(I1978="","Type inconnu",IF(AND(IFERROR(INDEX(Articles!$I$5:$I$304,MATCH(D1978,Articles!$A$5:$A$304,0)),"Aucun")&lt;&gt;"Aucun",G1978=""),"Lot manquant",IF(COUNTIF($N$2:$N$5000,N1978)&gt;1,"Doublon ?","")))))</f>
        <v/>
      </c>
      <c r="N1978" s="6" t="str">
        <f aca="false">IF(D1978="","",B1978&amp;"/"&amp;C1978&amp;"/"&amp;D1978&amp;"/"&amp;G1978&amp;"/"&amp;H1978&amp;"/"&amp;TEXT(A1978,"0"))</f>
        <v/>
      </c>
    </row>
    <row r="1979" customFormat="false" ht="15" hidden="false" customHeight="false" outlineLevel="0" collapsed="false">
      <c r="E1979" s="39" t="str">
        <f aca="false">IF(D1979="","",IFERROR(INDEX(Articles!$B$5:$B$304,MATCH(D1979,Articles!$A$5:$A$304,0)),"Référence inconnue"))</f>
        <v/>
      </c>
      <c r="I1979" s="40" t="str">
        <f aca="false">IF(C1979="","",IFERROR(INDEX(Listes!$B$3:$B$20,MATCH(C1979,Listes!$A$3:$A$20,0)),""))</f>
        <v/>
      </c>
      <c r="J1979" s="40" t="n">
        <f aca="false">IF(OR(H1979="",I1979=""),0,H1979*I1979)</f>
        <v>0</v>
      </c>
      <c r="M1979" s="41" t="str">
        <f aca="false">IF(D1979="","",IF(E1979="Référence inconnue","Référence inconnue",IF(I1979="","Type inconnu",IF(AND(IFERROR(INDEX(Articles!$I$5:$I$304,MATCH(D1979,Articles!$A$5:$A$304,0)),"Aucun")&lt;&gt;"Aucun",G1979=""),"Lot manquant",IF(COUNTIF($N$2:$N$5000,N1979)&gt;1,"Doublon ?","")))))</f>
        <v/>
      </c>
      <c r="N1979" s="6" t="str">
        <f aca="false">IF(D1979="","",B1979&amp;"/"&amp;C1979&amp;"/"&amp;D1979&amp;"/"&amp;G1979&amp;"/"&amp;H1979&amp;"/"&amp;TEXT(A1979,"0"))</f>
        <v/>
      </c>
    </row>
    <row r="1980" customFormat="false" ht="15" hidden="false" customHeight="false" outlineLevel="0" collapsed="false">
      <c r="E1980" s="39" t="str">
        <f aca="false">IF(D1980="","",IFERROR(INDEX(Articles!$B$5:$B$304,MATCH(D1980,Articles!$A$5:$A$304,0)),"Référence inconnue"))</f>
        <v/>
      </c>
      <c r="I1980" s="40" t="str">
        <f aca="false">IF(C1980="","",IFERROR(INDEX(Listes!$B$3:$B$20,MATCH(C1980,Listes!$A$3:$A$20,0)),""))</f>
        <v/>
      </c>
      <c r="J1980" s="40" t="n">
        <f aca="false">IF(OR(H1980="",I1980=""),0,H1980*I1980)</f>
        <v>0</v>
      </c>
      <c r="M1980" s="41" t="str">
        <f aca="false">IF(D1980="","",IF(E1980="Référence inconnue","Référence inconnue",IF(I1980="","Type inconnu",IF(AND(IFERROR(INDEX(Articles!$I$5:$I$304,MATCH(D1980,Articles!$A$5:$A$304,0)),"Aucun")&lt;&gt;"Aucun",G1980=""),"Lot manquant",IF(COUNTIF($N$2:$N$5000,N1980)&gt;1,"Doublon ?","")))))</f>
        <v/>
      </c>
      <c r="N1980" s="6" t="str">
        <f aca="false">IF(D1980="","",B1980&amp;"/"&amp;C1980&amp;"/"&amp;D1980&amp;"/"&amp;G1980&amp;"/"&amp;H1980&amp;"/"&amp;TEXT(A1980,"0"))</f>
        <v/>
      </c>
    </row>
    <row r="1981" customFormat="false" ht="15" hidden="false" customHeight="false" outlineLevel="0" collapsed="false">
      <c r="E1981" s="39" t="str">
        <f aca="false">IF(D1981="","",IFERROR(INDEX(Articles!$B$5:$B$304,MATCH(D1981,Articles!$A$5:$A$304,0)),"Référence inconnue"))</f>
        <v/>
      </c>
      <c r="I1981" s="40" t="str">
        <f aca="false">IF(C1981="","",IFERROR(INDEX(Listes!$B$3:$B$20,MATCH(C1981,Listes!$A$3:$A$20,0)),""))</f>
        <v/>
      </c>
      <c r="J1981" s="40" t="n">
        <f aca="false">IF(OR(H1981="",I1981=""),0,H1981*I1981)</f>
        <v>0</v>
      </c>
      <c r="M1981" s="41" t="str">
        <f aca="false">IF(D1981="","",IF(E1981="Référence inconnue","Référence inconnue",IF(I1981="","Type inconnu",IF(AND(IFERROR(INDEX(Articles!$I$5:$I$304,MATCH(D1981,Articles!$A$5:$A$304,0)),"Aucun")&lt;&gt;"Aucun",G1981=""),"Lot manquant",IF(COUNTIF($N$2:$N$5000,N1981)&gt;1,"Doublon ?","")))))</f>
        <v/>
      </c>
      <c r="N1981" s="6" t="str">
        <f aca="false">IF(D1981="","",B1981&amp;"/"&amp;C1981&amp;"/"&amp;D1981&amp;"/"&amp;G1981&amp;"/"&amp;H1981&amp;"/"&amp;TEXT(A1981,"0"))</f>
        <v/>
      </c>
    </row>
    <row r="1982" customFormat="false" ht="15" hidden="false" customHeight="false" outlineLevel="0" collapsed="false">
      <c r="E1982" s="39" t="str">
        <f aca="false">IF(D1982="","",IFERROR(INDEX(Articles!$B$5:$B$304,MATCH(D1982,Articles!$A$5:$A$304,0)),"Référence inconnue"))</f>
        <v/>
      </c>
      <c r="I1982" s="40" t="str">
        <f aca="false">IF(C1982="","",IFERROR(INDEX(Listes!$B$3:$B$20,MATCH(C1982,Listes!$A$3:$A$20,0)),""))</f>
        <v/>
      </c>
      <c r="J1982" s="40" t="n">
        <f aca="false">IF(OR(H1982="",I1982=""),0,H1982*I1982)</f>
        <v>0</v>
      </c>
      <c r="M1982" s="41" t="str">
        <f aca="false">IF(D1982="","",IF(E1982="Référence inconnue","Référence inconnue",IF(I1982="","Type inconnu",IF(AND(IFERROR(INDEX(Articles!$I$5:$I$304,MATCH(D1982,Articles!$A$5:$A$304,0)),"Aucun")&lt;&gt;"Aucun",G1982=""),"Lot manquant",IF(COUNTIF($N$2:$N$5000,N1982)&gt;1,"Doublon ?","")))))</f>
        <v/>
      </c>
      <c r="N1982" s="6" t="str">
        <f aca="false">IF(D1982="","",B1982&amp;"/"&amp;C1982&amp;"/"&amp;D1982&amp;"/"&amp;G1982&amp;"/"&amp;H1982&amp;"/"&amp;TEXT(A1982,"0"))</f>
        <v/>
      </c>
    </row>
    <row r="1983" customFormat="false" ht="15" hidden="false" customHeight="false" outlineLevel="0" collapsed="false">
      <c r="E1983" s="39" t="str">
        <f aca="false">IF(D1983="","",IFERROR(INDEX(Articles!$B$5:$B$304,MATCH(D1983,Articles!$A$5:$A$304,0)),"Référence inconnue"))</f>
        <v/>
      </c>
      <c r="I1983" s="40" t="str">
        <f aca="false">IF(C1983="","",IFERROR(INDEX(Listes!$B$3:$B$20,MATCH(C1983,Listes!$A$3:$A$20,0)),""))</f>
        <v/>
      </c>
      <c r="J1983" s="40" t="n">
        <f aca="false">IF(OR(H1983="",I1983=""),0,H1983*I1983)</f>
        <v>0</v>
      </c>
      <c r="M1983" s="41" t="str">
        <f aca="false">IF(D1983="","",IF(E1983="Référence inconnue","Référence inconnue",IF(I1983="","Type inconnu",IF(AND(IFERROR(INDEX(Articles!$I$5:$I$304,MATCH(D1983,Articles!$A$5:$A$304,0)),"Aucun")&lt;&gt;"Aucun",G1983=""),"Lot manquant",IF(COUNTIF($N$2:$N$5000,N1983)&gt;1,"Doublon ?","")))))</f>
        <v/>
      </c>
      <c r="N1983" s="6" t="str">
        <f aca="false">IF(D1983="","",B1983&amp;"/"&amp;C1983&amp;"/"&amp;D1983&amp;"/"&amp;G1983&amp;"/"&amp;H1983&amp;"/"&amp;TEXT(A1983,"0"))</f>
        <v/>
      </c>
    </row>
    <row r="1984" customFormat="false" ht="15" hidden="false" customHeight="false" outlineLevel="0" collapsed="false">
      <c r="E1984" s="39" t="str">
        <f aca="false">IF(D1984="","",IFERROR(INDEX(Articles!$B$5:$B$304,MATCH(D1984,Articles!$A$5:$A$304,0)),"Référence inconnue"))</f>
        <v/>
      </c>
      <c r="I1984" s="40" t="str">
        <f aca="false">IF(C1984="","",IFERROR(INDEX(Listes!$B$3:$B$20,MATCH(C1984,Listes!$A$3:$A$20,0)),""))</f>
        <v/>
      </c>
      <c r="J1984" s="40" t="n">
        <f aca="false">IF(OR(H1984="",I1984=""),0,H1984*I1984)</f>
        <v>0</v>
      </c>
      <c r="M1984" s="41" t="str">
        <f aca="false">IF(D1984="","",IF(E1984="Référence inconnue","Référence inconnue",IF(I1984="","Type inconnu",IF(AND(IFERROR(INDEX(Articles!$I$5:$I$304,MATCH(D1984,Articles!$A$5:$A$304,0)),"Aucun")&lt;&gt;"Aucun",G1984=""),"Lot manquant",IF(COUNTIF($N$2:$N$5000,N1984)&gt;1,"Doublon ?","")))))</f>
        <v/>
      </c>
      <c r="N1984" s="6" t="str">
        <f aca="false">IF(D1984="","",B1984&amp;"/"&amp;C1984&amp;"/"&amp;D1984&amp;"/"&amp;G1984&amp;"/"&amp;H1984&amp;"/"&amp;TEXT(A1984,"0"))</f>
        <v/>
      </c>
    </row>
    <row r="1985" customFormat="false" ht="15" hidden="false" customHeight="false" outlineLevel="0" collapsed="false">
      <c r="E1985" s="39" t="str">
        <f aca="false">IF(D1985="","",IFERROR(INDEX(Articles!$B$5:$B$304,MATCH(D1985,Articles!$A$5:$A$304,0)),"Référence inconnue"))</f>
        <v/>
      </c>
      <c r="I1985" s="40" t="str">
        <f aca="false">IF(C1985="","",IFERROR(INDEX(Listes!$B$3:$B$20,MATCH(C1985,Listes!$A$3:$A$20,0)),""))</f>
        <v/>
      </c>
      <c r="J1985" s="40" t="n">
        <f aca="false">IF(OR(H1985="",I1985=""),0,H1985*I1985)</f>
        <v>0</v>
      </c>
      <c r="M1985" s="41" t="str">
        <f aca="false">IF(D1985="","",IF(E1985="Référence inconnue","Référence inconnue",IF(I1985="","Type inconnu",IF(AND(IFERROR(INDEX(Articles!$I$5:$I$304,MATCH(D1985,Articles!$A$5:$A$304,0)),"Aucun")&lt;&gt;"Aucun",G1985=""),"Lot manquant",IF(COUNTIF($N$2:$N$5000,N1985)&gt;1,"Doublon ?","")))))</f>
        <v/>
      </c>
      <c r="N1985" s="6" t="str">
        <f aca="false">IF(D1985="","",B1985&amp;"/"&amp;C1985&amp;"/"&amp;D1985&amp;"/"&amp;G1985&amp;"/"&amp;H1985&amp;"/"&amp;TEXT(A1985,"0"))</f>
        <v/>
      </c>
    </row>
    <row r="1986" customFormat="false" ht="15" hidden="false" customHeight="false" outlineLevel="0" collapsed="false">
      <c r="E1986" s="39" t="str">
        <f aca="false">IF(D1986="","",IFERROR(INDEX(Articles!$B$5:$B$304,MATCH(D1986,Articles!$A$5:$A$304,0)),"Référence inconnue"))</f>
        <v/>
      </c>
      <c r="I1986" s="40" t="str">
        <f aca="false">IF(C1986="","",IFERROR(INDEX(Listes!$B$3:$B$20,MATCH(C1986,Listes!$A$3:$A$20,0)),""))</f>
        <v/>
      </c>
      <c r="J1986" s="40" t="n">
        <f aca="false">IF(OR(H1986="",I1986=""),0,H1986*I1986)</f>
        <v>0</v>
      </c>
      <c r="M1986" s="41" t="str">
        <f aca="false">IF(D1986="","",IF(E1986="Référence inconnue","Référence inconnue",IF(I1986="","Type inconnu",IF(AND(IFERROR(INDEX(Articles!$I$5:$I$304,MATCH(D1986,Articles!$A$5:$A$304,0)),"Aucun")&lt;&gt;"Aucun",G1986=""),"Lot manquant",IF(COUNTIF($N$2:$N$5000,N1986)&gt;1,"Doublon ?","")))))</f>
        <v/>
      </c>
      <c r="N1986" s="6" t="str">
        <f aca="false">IF(D1986="","",B1986&amp;"/"&amp;C1986&amp;"/"&amp;D1986&amp;"/"&amp;G1986&amp;"/"&amp;H1986&amp;"/"&amp;TEXT(A1986,"0"))</f>
        <v/>
      </c>
    </row>
    <row r="1987" customFormat="false" ht="15" hidden="false" customHeight="false" outlineLevel="0" collapsed="false">
      <c r="E1987" s="39" t="str">
        <f aca="false">IF(D1987="","",IFERROR(INDEX(Articles!$B$5:$B$304,MATCH(D1987,Articles!$A$5:$A$304,0)),"Référence inconnue"))</f>
        <v/>
      </c>
      <c r="I1987" s="40" t="str">
        <f aca="false">IF(C1987="","",IFERROR(INDEX(Listes!$B$3:$B$20,MATCH(C1987,Listes!$A$3:$A$20,0)),""))</f>
        <v/>
      </c>
      <c r="J1987" s="40" t="n">
        <f aca="false">IF(OR(H1987="",I1987=""),0,H1987*I1987)</f>
        <v>0</v>
      </c>
      <c r="M1987" s="41" t="str">
        <f aca="false">IF(D1987="","",IF(E1987="Référence inconnue","Référence inconnue",IF(I1987="","Type inconnu",IF(AND(IFERROR(INDEX(Articles!$I$5:$I$304,MATCH(D1987,Articles!$A$5:$A$304,0)),"Aucun")&lt;&gt;"Aucun",G1987=""),"Lot manquant",IF(COUNTIF($N$2:$N$5000,N1987)&gt;1,"Doublon ?","")))))</f>
        <v/>
      </c>
      <c r="N1987" s="6" t="str">
        <f aca="false">IF(D1987="","",B1987&amp;"/"&amp;C1987&amp;"/"&amp;D1987&amp;"/"&amp;G1987&amp;"/"&amp;H1987&amp;"/"&amp;TEXT(A1987,"0"))</f>
        <v/>
      </c>
    </row>
    <row r="1988" customFormat="false" ht="15" hidden="false" customHeight="false" outlineLevel="0" collapsed="false">
      <c r="E1988" s="39" t="str">
        <f aca="false">IF(D1988="","",IFERROR(INDEX(Articles!$B$5:$B$304,MATCH(D1988,Articles!$A$5:$A$304,0)),"Référence inconnue"))</f>
        <v/>
      </c>
      <c r="I1988" s="40" t="str">
        <f aca="false">IF(C1988="","",IFERROR(INDEX(Listes!$B$3:$B$20,MATCH(C1988,Listes!$A$3:$A$20,0)),""))</f>
        <v/>
      </c>
      <c r="J1988" s="40" t="n">
        <f aca="false">IF(OR(H1988="",I1988=""),0,H1988*I1988)</f>
        <v>0</v>
      </c>
      <c r="M1988" s="41" t="str">
        <f aca="false">IF(D1988="","",IF(E1988="Référence inconnue","Référence inconnue",IF(I1988="","Type inconnu",IF(AND(IFERROR(INDEX(Articles!$I$5:$I$304,MATCH(D1988,Articles!$A$5:$A$304,0)),"Aucun")&lt;&gt;"Aucun",G1988=""),"Lot manquant",IF(COUNTIF($N$2:$N$5000,N1988)&gt;1,"Doublon ?","")))))</f>
        <v/>
      </c>
      <c r="N1988" s="6" t="str">
        <f aca="false">IF(D1988="","",B1988&amp;"/"&amp;C1988&amp;"/"&amp;D1988&amp;"/"&amp;G1988&amp;"/"&amp;H1988&amp;"/"&amp;TEXT(A1988,"0"))</f>
        <v/>
      </c>
    </row>
    <row r="1989" customFormat="false" ht="15" hidden="false" customHeight="false" outlineLevel="0" collapsed="false">
      <c r="E1989" s="39" t="str">
        <f aca="false">IF(D1989="","",IFERROR(INDEX(Articles!$B$5:$B$304,MATCH(D1989,Articles!$A$5:$A$304,0)),"Référence inconnue"))</f>
        <v/>
      </c>
      <c r="I1989" s="40" t="str">
        <f aca="false">IF(C1989="","",IFERROR(INDEX(Listes!$B$3:$B$20,MATCH(C1989,Listes!$A$3:$A$20,0)),""))</f>
        <v/>
      </c>
      <c r="J1989" s="40" t="n">
        <f aca="false">IF(OR(H1989="",I1989=""),0,H1989*I1989)</f>
        <v>0</v>
      </c>
      <c r="M1989" s="41" t="str">
        <f aca="false">IF(D1989="","",IF(E1989="Référence inconnue","Référence inconnue",IF(I1989="","Type inconnu",IF(AND(IFERROR(INDEX(Articles!$I$5:$I$304,MATCH(D1989,Articles!$A$5:$A$304,0)),"Aucun")&lt;&gt;"Aucun",G1989=""),"Lot manquant",IF(COUNTIF($N$2:$N$5000,N1989)&gt;1,"Doublon ?","")))))</f>
        <v/>
      </c>
      <c r="N1989" s="6" t="str">
        <f aca="false">IF(D1989="","",B1989&amp;"/"&amp;C1989&amp;"/"&amp;D1989&amp;"/"&amp;G1989&amp;"/"&amp;H1989&amp;"/"&amp;TEXT(A1989,"0"))</f>
        <v/>
      </c>
    </row>
    <row r="1990" customFormat="false" ht="15" hidden="false" customHeight="false" outlineLevel="0" collapsed="false">
      <c r="E1990" s="39" t="str">
        <f aca="false">IF(D1990="","",IFERROR(INDEX(Articles!$B$5:$B$304,MATCH(D1990,Articles!$A$5:$A$304,0)),"Référence inconnue"))</f>
        <v/>
      </c>
      <c r="I1990" s="40" t="str">
        <f aca="false">IF(C1990="","",IFERROR(INDEX(Listes!$B$3:$B$20,MATCH(C1990,Listes!$A$3:$A$20,0)),""))</f>
        <v/>
      </c>
      <c r="J1990" s="40" t="n">
        <f aca="false">IF(OR(H1990="",I1990=""),0,H1990*I1990)</f>
        <v>0</v>
      </c>
      <c r="M1990" s="41" t="str">
        <f aca="false">IF(D1990="","",IF(E1990="Référence inconnue","Référence inconnue",IF(I1990="","Type inconnu",IF(AND(IFERROR(INDEX(Articles!$I$5:$I$304,MATCH(D1990,Articles!$A$5:$A$304,0)),"Aucun")&lt;&gt;"Aucun",G1990=""),"Lot manquant",IF(COUNTIF($N$2:$N$5000,N1990)&gt;1,"Doublon ?","")))))</f>
        <v/>
      </c>
      <c r="N1990" s="6" t="str">
        <f aca="false">IF(D1990="","",B1990&amp;"/"&amp;C1990&amp;"/"&amp;D1990&amp;"/"&amp;G1990&amp;"/"&amp;H1990&amp;"/"&amp;TEXT(A1990,"0"))</f>
        <v/>
      </c>
    </row>
    <row r="1991" customFormat="false" ht="15" hidden="false" customHeight="false" outlineLevel="0" collapsed="false">
      <c r="E1991" s="39" t="str">
        <f aca="false">IF(D1991="","",IFERROR(INDEX(Articles!$B$5:$B$304,MATCH(D1991,Articles!$A$5:$A$304,0)),"Référence inconnue"))</f>
        <v/>
      </c>
      <c r="I1991" s="40" t="str">
        <f aca="false">IF(C1991="","",IFERROR(INDEX(Listes!$B$3:$B$20,MATCH(C1991,Listes!$A$3:$A$20,0)),""))</f>
        <v/>
      </c>
      <c r="J1991" s="40" t="n">
        <f aca="false">IF(OR(H1991="",I1991=""),0,H1991*I1991)</f>
        <v>0</v>
      </c>
      <c r="M1991" s="41" t="str">
        <f aca="false">IF(D1991="","",IF(E1991="Référence inconnue","Référence inconnue",IF(I1991="","Type inconnu",IF(AND(IFERROR(INDEX(Articles!$I$5:$I$304,MATCH(D1991,Articles!$A$5:$A$304,0)),"Aucun")&lt;&gt;"Aucun",G1991=""),"Lot manquant",IF(COUNTIF($N$2:$N$5000,N1991)&gt;1,"Doublon ?","")))))</f>
        <v/>
      </c>
      <c r="N1991" s="6" t="str">
        <f aca="false">IF(D1991="","",B1991&amp;"/"&amp;C1991&amp;"/"&amp;D1991&amp;"/"&amp;G1991&amp;"/"&amp;H1991&amp;"/"&amp;TEXT(A1991,"0"))</f>
        <v/>
      </c>
    </row>
    <row r="1992" customFormat="false" ht="15" hidden="false" customHeight="false" outlineLevel="0" collapsed="false">
      <c r="E1992" s="39" t="str">
        <f aca="false">IF(D1992="","",IFERROR(INDEX(Articles!$B$5:$B$304,MATCH(D1992,Articles!$A$5:$A$304,0)),"Référence inconnue"))</f>
        <v/>
      </c>
      <c r="I1992" s="40" t="str">
        <f aca="false">IF(C1992="","",IFERROR(INDEX(Listes!$B$3:$B$20,MATCH(C1992,Listes!$A$3:$A$20,0)),""))</f>
        <v/>
      </c>
      <c r="J1992" s="40" t="n">
        <f aca="false">IF(OR(H1992="",I1992=""),0,H1992*I1992)</f>
        <v>0</v>
      </c>
      <c r="M1992" s="41" t="str">
        <f aca="false">IF(D1992="","",IF(E1992="Référence inconnue","Référence inconnue",IF(I1992="","Type inconnu",IF(AND(IFERROR(INDEX(Articles!$I$5:$I$304,MATCH(D1992,Articles!$A$5:$A$304,0)),"Aucun")&lt;&gt;"Aucun",G1992=""),"Lot manquant",IF(COUNTIF($N$2:$N$5000,N1992)&gt;1,"Doublon ?","")))))</f>
        <v/>
      </c>
      <c r="N1992" s="6" t="str">
        <f aca="false">IF(D1992="","",B1992&amp;"/"&amp;C1992&amp;"/"&amp;D1992&amp;"/"&amp;G1992&amp;"/"&amp;H1992&amp;"/"&amp;TEXT(A1992,"0"))</f>
        <v/>
      </c>
    </row>
    <row r="1993" customFormat="false" ht="15" hidden="false" customHeight="false" outlineLevel="0" collapsed="false">
      <c r="E1993" s="39" t="str">
        <f aca="false">IF(D1993="","",IFERROR(INDEX(Articles!$B$5:$B$304,MATCH(D1993,Articles!$A$5:$A$304,0)),"Référence inconnue"))</f>
        <v/>
      </c>
      <c r="I1993" s="40" t="str">
        <f aca="false">IF(C1993="","",IFERROR(INDEX(Listes!$B$3:$B$20,MATCH(C1993,Listes!$A$3:$A$20,0)),""))</f>
        <v/>
      </c>
      <c r="J1993" s="40" t="n">
        <f aca="false">IF(OR(H1993="",I1993=""),0,H1993*I1993)</f>
        <v>0</v>
      </c>
      <c r="M1993" s="41" t="str">
        <f aca="false">IF(D1993="","",IF(E1993="Référence inconnue","Référence inconnue",IF(I1993="","Type inconnu",IF(AND(IFERROR(INDEX(Articles!$I$5:$I$304,MATCH(D1993,Articles!$A$5:$A$304,0)),"Aucun")&lt;&gt;"Aucun",G1993=""),"Lot manquant",IF(COUNTIF($N$2:$N$5000,N1993)&gt;1,"Doublon ?","")))))</f>
        <v/>
      </c>
      <c r="N1993" s="6" t="str">
        <f aca="false">IF(D1993="","",B1993&amp;"/"&amp;C1993&amp;"/"&amp;D1993&amp;"/"&amp;G1993&amp;"/"&amp;H1993&amp;"/"&amp;TEXT(A1993,"0"))</f>
        <v/>
      </c>
    </row>
    <row r="1994" customFormat="false" ht="15" hidden="false" customHeight="false" outlineLevel="0" collapsed="false">
      <c r="E1994" s="39" t="str">
        <f aca="false">IF(D1994="","",IFERROR(INDEX(Articles!$B$5:$B$304,MATCH(D1994,Articles!$A$5:$A$304,0)),"Référence inconnue"))</f>
        <v/>
      </c>
      <c r="I1994" s="40" t="str">
        <f aca="false">IF(C1994="","",IFERROR(INDEX(Listes!$B$3:$B$20,MATCH(C1994,Listes!$A$3:$A$20,0)),""))</f>
        <v/>
      </c>
      <c r="J1994" s="40" t="n">
        <f aca="false">IF(OR(H1994="",I1994=""),0,H1994*I1994)</f>
        <v>0</v>
      </c>
      <c r="M1994" s="41" t="str">
        <f aca="false">IF(D1994="","",IF(E1994="Référence inconnue","Référence inconnue",IF(I1994="","Type inconnu",IF(AND(IFERROR(INDEX(Articles!$I$5:$I$304,MATCH(D1994,Articles!$A$5:$A$304,0)),"Aucun")&lt;&gt;"Aucun",G1994=""),"Lot manquant",IF(COUNTIF($N$2:$N$5000,N1994)&gt;1,"Doublon ?","")))))</f>
        <v/>
      </c>
      <c r="N1994" s="6" t="str">
        <f aca="false">IF(D1994="","",B1994&amp;"/"&amp;C1994&amp;"/"&amp;D1994&amp;"/"&amp;G1994&amp;"/"&amp;H1994&amp;"/"&amp;TEXT(A1994,"0"))</f>
        <v/>
      </c>
    </row>
    <row r="1995" customFormat="false" ht="15" hidden="false" customHeight="false" outlineLevel="0" collapsed="false">
      <c r="E1995" s="39" t="str">
        <f aca="false">IF(D1995="","",IFERROR(INDEX(Articles!$B$5:$B$304,MATCH(D1995,Articles!$A$5:$A$304,0)),"Référence inconnue"))</f>
        <v/>
      </c>
      <c r="I1995" s="40" t="str">
        <f aca="false">IF(C1995="","",IFERROR(INDEX(Listes!$B$3:$B$20,MATCH(C1995,Listes!$A$3:$A$20,0)),""))</f>
        <v/>
      </c>
      <c r="J1995" s="40" t="n">
        <f aca="false">IF(OR(H1995="",I1995=""),0,H1995*I1995)</f>
        <v>0</v>
      </c>
      <c r="M1995" s="41" t="str">
        <f aca="false">IF(D1995="","",IF(E1995="Référence inconnue","Référence inconnue",IF(I1995="","Type inconnu",IF(AND(IFERROR(INDEX(Articles!$I$5:$I$304,MATCH(D1995,Articles!$A$5:$A$304,0)),"Aucun")&lt;&gt;"Aucun",G1995=""),"Lot manquant",IF(COUNTIF($N$2:$N$5000,N1995)&gt;1,"Doublon ?","")))))</f>
        <v/>
      </c>
      <c r="N1995" s="6" t="str">
        <f aca="false">IF(D1995="","",B1995&amp;"/"&amp;C1995&amp;"/"&amp;D1995&amp;"/"&amp;G1995&amp;"/"&amp;H1995&amp;"/"&amp;TEXT(A1995,"0"))</f>
        <v/>
      </c>
    </row>
    <row r="1996" customFormat="false" ht="15" hidden="false" customHeight="false" outlineLevel="0" collapsed="false">
      <c r="E1996" s="39" t="str">
        <f aca="false">IF(D1996="","",IFERROR(INDEX(Articles!$B$5:$B$304,MATCH(D1996,Articles!$A$5:$A$304,0)),"Référence inconnue"))</f>
        <v/>
      </c>
      <c r="I1996" s="40" t="str">
        <f aca="false">IF(C1996="","",IFERROR(INDEX(Listes!$B$3:$B$20,MATCH(C1996,Listes!$A$3:$A$20,0)),""))</f>
        <v/>
      </c>
      <c r="J1996" s="40" t="n">
        <f aca="false">IF(OR(H1996="",I1996=""),0,H1996*I1996)</f>
        <v>0</v>
      </c>
      <c r="M1996" s="41" t="str">
        <f aca="false">IF(D1996="","",IF(E1996="Référence inconnue","Référence inconnue",IF(I1996="","Type inconnu",IF(AND(IFERROR(INDEX(Articles!$I$5:$I$304,MATCH(D1996,Articles!$A$5:$A$304,0)),"Aucun")&lt;&gt;"Aucun",G1996=""),"Lot manquant",IF(COUNTIF($N$2:$N$5000,N1996)&gt;1,"Doublon ?","")))))</f>
        <v/>
      </c>
      <c r="N1996" s="6" t="str">
        <f aca="false">IF(D1996="","",B1996&amp;"/"&amp;C1996&amp;"/"&amp;D1996&amp;"/"&amp;G1996&amp;"/"&amp;H1996&amp;"/"&amp;TEXT(A1996,"0"))</f>
        <v/>
      </c>
    </row>
    <row r="1997" customFormat="false" ht="15" hidden="false" customHeight="false" outlineLevel="0" collapsed="false">
      <c r="E1997" s="39" t="str">
        <f aca="false">IF(D1997="","",IFERROR(INDEX(Articles!$B$5:$B$304,MATCH(D1997,Articles!$A$5:$A$304,0)),"Référence inconnue"))</f>
        <v/>
      </c>
      <c r="I1997" s="40" t="str">
        <f aca="false">IF(C1997="","",IFERROR(INDEX(Listes!$B$3:$B$20,MATCH(C1997,Listes!$A$3:$A$20,0)),""))</f>
        <v/>
      </c>
      <c r="J1997" s="40" t="n">
        <f aca="false">IF(OR(H1997="",I1997=""),0,H1997*I1997)</f>
        <v>0</v>
      </c>
      <c r="M1997" s="41" t="str">
        <f aca="false">IF(D1997="","",IF(E1997="Référence inconnue","Référence inconnue",IF(I1997="","Type inconnu",IF(AND(IFERROR(INDEX(Articles!$I$5:$I$304,MATCH(D1997,Articles!$A$5:$A$304,0)),"Aucun")&lt;&gt;"Aucun",G1997=""),"Lot manquant",IF(COUNTIF($N$2:$N$5000,N1997)&gt;1,"Doublon ?","")))))</f>
        <v/>
      </c>
      <c r="N1997" s="6" t="str">
        <f aca="false">IF(D1997="","",B1997&amp;"/"&amp;C1997&amp;"/"&amp;D1997&amp;"/"&amp;G1997&amp;"/"&amp;H1997&amp;"/"&amp;TEXT(A1997,"0"))</f>
        <v/>
      </c>
    </row>
    <row r="1998" customFormat="false" ht="15" hidden="false" customHeight="false" outlineLevel="0" collapsed="false">
      <c r="E1998" s="39" t="str">
        <f aca="false">IF(D1998="","",IFERROR(INDEX(Articles!$B$5:$B$304,MATCH(D1998,Articles!$A$5:$A$304,0)),"Référence inconnue"))</f>
        <v/>
      </c>
      <c r="I1998" s="40" t="str">
        <f aca="false">IF(C1998="","",IFERROR(INDEX(Listes!$B$3:$B$20,MATCH(C1998,Listes!$A$3:$A$20,0)),""))</f>
        <v/>
      </c>
      <c r="J1998" s="40" t="n">
        <f aca="false">IF(OR(H1998="",I1998=""),0,H1998*I1998)</f>
        <v>0</v>
      </c>
      <c r="M1998" s="41" t="str">
        <f aca="false">IF(D1998="","",IF(E1998="Référence inconnue","Référence inconnue",IF(I1998="","Type inconnu",IF(AND(IFERROR(INDEX(Articles!$I$5:$I$304,MATCH(D1998,Articles!$A$5:$A$304,0)),"Aucun")&lt;&gt;"Aucun",G1998=""),"Lot manquant",IF(COUNTIF($N$2:$N$5000,N1998)&gt;1,"Doublon ?","")))))</f>
        <v/>
      </c>
      <c r="N1998" s="6" t="str">
        <f aca="false">IF(D1998="","",B1998&amp;"/"&amp;C1998&amp;"/"&amp;D1998&amp;"/"&amp;G1998&amp;"/"&amp;H1998&amp;"/"&amp;TEXT(A1998,"0"))</f>
        <v/>
      </c>
    </row>
    <row r="1999" customFormat="false" ht="15" hidden="false" customHeight="false" outlineLevel="0" collapsed="false">
      <c r="E1999" s="39" t="str">
        <f aca="false">IF(D1999="","",IFERROR(INDEX(Articles!$B$5:$B$304,MATCH(D1999,Articles!$A$5:$A$304,0)),"Référence inconnue"))</f>
        <v/>
      </c>
      <c r="I1999" s="40" t="str">
        <f aca="false">IF(C1999="","",IFERROR(INDEX(Listes!$B$3:$B$20,MATCH(C1999,Listes!$A$3:$A$20,0)),""))</f>
        <v/>
      </c>
      <c r="J1999" s="40" t="n">
        <f aca="false">IF(OR(H1999="",I1999=""),0,H1999*I1999)</f>
        <v>0</v>
      </c>
      <c r="M1999" s="41" t="str">
        <f aca="false">IF(D1999="","",IF(E1999="Référence inconnue","Référence inconnue",IF(I1999="","Type inconnu",IF(AND(IFERROR(INDEX(Articles!$I$5:$I$304,MATCH(D1999,Articles!$A$5:$A$304,0)),"Aucun")&lt;&gt;"Aucun",G1999=""),"Lot manquant",IF(COUNTIF($N$2:$N$5000,N1999)&gt;1,"Doublon ?","")))))</f>
        <v/>
      </c>
      <c r="N1999" s="6" t="str">
        <f aca="false">IF(D1999="","",B1999&amp;"/"&amp;C1999&amp;"/"&amp;D1999&amp;"/"&amp;G1999&amp;"/"&amp;H1999&amp;"/"&amp;TEXT(A1999,"0"))</f>
        <v/>
      </c>
    </row>
    <row r="2000" customFormat="false" ht="15" hidden="false" customHeight="false" outlineLevel="0" collapsed="false">
      <c r="E2000" s="39" t="str">
        <f aca="false">IF(D2000="","",IFERROR(INDEX(Articles!$B$5:$B$304,MATCH(D2000,Articles!$A$5:$A$304,0)),"Référence inconnue"))</f>
        <v/>
      </c>
      <c r="I2000" s="40" t="str">
        <f aca="false">IF(C2000="","",IFERROR(INDEX(Listes!$B$3:$B$20,MATCH(C2000,Listes!$A$3:$A$20,0)),""))</f>
        <v/>
      </c>
      <c r="J2000" s="40" t="n">
        <f aca="false">IF(OR(H2000="",I2000=""),0,H2000*I2000)</f>
        <v>0</v>
      </c>
      <c r="M2000" s="41" t="str">
        <f aca="false">IF(D2000="","",IF(E2000="Référence inconnue","Référence inconnue",IF(I2000="","Type inconnu",IF(AND(IFERROR(INDEX(Articles!$I$5:$I$304,MATCH(D2000,Articles!$A$5:$A$304,0)),"Aucun")&lt;&gt;"Aucun",G2000=""),"Lot manquant",IF(COUNTIF($N$2:$N$5000,N2000)&gt;1,"Doublon ?","")))))</f>
        <v/>
      </c>
      <c r="N2000" s="6" t="str">
        <f aca="false">IF(D2000="","",B2000&amp;"/"&amp;C2000&amp;"/"&amp;D2000&amp;"/"&amp;G2000&amp;"/"&amp;H2000&amp;"/"&amp;TEXT(A2000,"0"))</f>
        <v/>
      </c>
    </row>
  </sheetData>
  <autoFilter ref="A1:M5000"/>
  <conditionalFormatting sqref="M2:M2000">
    <cfRule type="expression" priority="2" aboveAverage="0" equalAverage="0" bottom="0" percent="0" rank="0" text="" dxfId="1">
      <formula>LEN($M2)&gt;0</formula>
    </cfRule>
  </conditionalFormatting>
  <dataValidations count="4">
    <dataValidation allowBlank="true" error="Choisissez une valeur de la liste (onglets Listes ou Articles)." errorStyle="stop" errorTitle="Valeur hors liste" operator="between" showDropDown="false" showErrorMessage="true" showInputMessage="false" sqref="C2:C3000" type="list">
      <formula1>Listes!$A$3:$A$20</formula1>
      <formula2>0</formula2>
    </dataValidation>
    <dataValidation allowBlank="true" error="Choisissez une valeur de la liste (onglets Listes ou Articles)." errorStyle="stop" errorTitle="Valeur hors liste" operator="between" showDropDown="false" showErrorMessage="true" showInputMessage="false" sqref="D2:D3000" type="list">
      <formula1>Articles!$A$5:$A$304</formula1>
      <formula2>0</formula2>
    </dataValidation>
    <dataValidation allowBlank="true" error="Choisissez une valeur de la liste (onglets Listes ou Articles)." errorStyle="stop" errorTitle="Valeur hors liste" operator="between" showDropDown="false" showErrorMessage="true" showInputMessage="false" sqref="F2:F3000" type="list">
      <formula1>Listes!$D$3:$D$20</formula1>
      <formula2>0</formula2>
    </dataValidation>
    <dataValidation allowBlank="true" error="Choisissez une valeur de la liste (onglets Listes ou Articles)." errorStyle="stop" errorTitle="Valeur hors liste" operator="between" showDropDown="false" showErrorMessage="true" showInputMessage="false" sqref="K2:K3000" type="list">
      <formula1>Listes!$E$3:$E$20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1"/>
    <col collapsed="false" customWidth="true" hidden="false" outlineLevel="0" max="3" min="3" style="0" width="22"/>
    <col collapsed="false" customWidth="true" hidden="false" outlineLevel="0" max="4" min="4" style="0" width="10"/>
    <col collapsed="false" customWidth="true" hidden="false" outlineLevel="0" max="5" min="5" style="0" width="9"/>
    <col collapsed="false" customWidth="true" hidden="false" outlineLevel="0" max="6" min="6" style="0" width="11"/>
    <col collapsed="false" customWidth="true" hidden="false" outlineLevel="0" max="7" min="7" style="0" width="10"/>
    <col collapsed="false" customWidth="true" hidden="false" outlineLevel="0" max="8" min="8" style="0" width="11"/>
    <col collapsed="false" customWidth="true" hidden="false" outlineLevel="0" max="9" min="9" style="0" width="34"/>
    <col collapsed="false" customWidth="true" hidden="false" outlineLevel="0" max="10" min="10" style="0" width="24"/>
  </cols>
  <sheetData>
    <row r="1" customFormat="false" ht="17.35" hidden="false" customHeight="false" outlineLevel="0" collapsed="false">
      <c r="A1" s="5" t="s">
        <v>1452</v>
      </c>
    </row>
    <row r="2" customFormat="false" ht="15" hidden="false" customHeight="false" outlineLevel="0" collapsed="false">
      <c r="A2" s="6" t="s">
        <v>1453</v>
      </c>
    </row>
    <row r="4" customFormat="false" ht="30" hidden="false" customHeight="true" outlineLevel="0" collapsed="false">
      <c r="A4" s="7" t="s">
        <v>1454</v>
      </c>
      <c r="B4" s="7" t="s">
        <v>79</v>
      </c>
      <c r="C4" s="7" t="s">
        <v>1455</v>
      </c>
      <c r="D4" s="7" t="s">
        <v>65</v>
      </c>
      <c r="E4" s="7" t="s">
        <v>84</v>
      </c>
      <c r="F4" s="7" t="s">
        <v>1456</v>
      </c>
      <c r="G4" s="7" t="s">
        <v>1457</v>
      </c>
      <c r="H4" s="7" t="s">
        <v>1458</v>
      </c>
      <c r="I4" s="7" t="s">
        <v>88</v>
      </c>
      <c r="J4" s="7" t="s">
        <v>78</v>
      </c>
    </row>
    <row r="5" customFormat="false" ht="15" hidden="false" customHeight="false" outlineLevel="0" collapsed="false">
      <c r="A5" s="38" t="s">
        <v>1459</v>
      </c>
      <c r="B5" s="37" t="n">
        <v>45931</v>
      </c>
      <c r="C5" s="38" t="s">
        <v>1460</v>
      </c>
      <c r="D5" s="38" t="s">
        <v>95</v>
      </c>
      <c r="E5" s="38" t="n">
        <v>120</v>
      </c>
      <c r="F5" s="37" t="n">
        <v>45938</v>
      </c>
      <c r="G5" s="38" t="s">
        <v>1461</v>
      </c>
      <c r="H5" s="37" t="n">
        <v>45938</v>
      </c>
      <c r="I5" s="38"/>
      <c r="J5" s="41" t="str">
        <f aca="false">IF(A5="","",IF(AND(G5="En cours",F5&lt;&gt;"",F5&lt;Listes!$J$4),"En retard",IF(AND(G5="Reçue",H5=""),"Date de réception manquante","")))</f>
        <v/>
      </c>
    </row>
    <row r="6" customFormat="false" ht="15" hidden="false" customHeight="false" outlineLevel="0" collapsed="false">
      <c r="A6" s="38" t="s">
        <v>1462</v>
      </c>
      <c r="B6" s="37" t="n">
        <v>45938</v>
      </c>
      <c r="C6" s="38" t="s">
        <v>1463</v>
      </c>
      <c r="D6" s="38" t="s">
        <v>96</v>
      </c>
      <c r="E6" s="38" t="n">
        <v>50</v>
      </c>
      <c r="F6" s="37" t="n">
        <v>45944</v>
      </c>
      <c r="G6" s="38" t="s">
        <v>1461</v>
      </c>
      <c r="H6" s="37" t="n">
        <v>45944</v>
      </c>
      <c r="I6" s="38"/>
      <c r="J6" s="41" t="str">
        <f aca="false">IF(A6="","",IF(AND(G6="En cours",F6&lt;&gt;"",F6&lt;Listes!$J$4),"En retard",IF(AND(G6="Reçue",H6=""),"Date de réception manquante","")))</f>
        <v/>
      </c>
    </row>
    <row r="7" customFormat="false" ht="15" hidden="false" customHeight="false" outlineLevel="0" collapsed="false">
      <c r="A7" s="38" t="s">
        <v>1464</v>
      </c>
      <c r="B7" s="37" t="n">
        <v>45943</v>
      </c>
      <c r="C7" s="38" t="s">
        <v>1465</v>
      </c>
      <c r="D7" s="38" t="s">
        <v>97</v>
      </c>
      <c r="E7" s="38" t="n">
        <v>30</v>
      </c>
      <c r="F7" s="37" t="n">
        <v>45947</v>
      </c>
      <c r="G7" s="38" t="s">
        <v>1461</v>
      </c>
      <c r="H7" s="37" t="n">
        <v>45947</v>
      </c>
      <c r="I7" s="38"/>
      <c r="J7" s="41" t="str">
        <f aca="false">IF(A7="","",IF(AND(G7="En cours",F7&lt;&gt;"",F7&lt;Listes!$J$4),"En retard",IF(AND(G7="Reçue",H7=""),"Date de réception manquante","")))</f>
        <v/>
      </c>
    </row>
    <row r="8" customFormat="false" ht="15" hidden="false" customHeight="false" outlineLevel="0" collapsed="false">
      <c r="A8" s="38" t="s">
        <v>1466</v>
      </c>
      <c r="B8" s="37" t="n">
        <v>45947</v>
      </c>
      <c r="C8" s="38" t="s">
        <v>1467</v>
      </c>
      <c r="D8" s="38" t="s">
        <v>98</v>
      </c>
      <c r="E8" s="38" t="n">
        <v>24</v>
      </c>
      <c r="F8" s="37" t="n">
        <v>45966</v>
      </c>
      <c r="G8" s="38" t="s">
        <v>1461</v>
      </c>
      <c r="H8" s="37" t="n">
        <v>45966</v>
      </c>
      <c r="I8" s="38"/>
      <c r="J8" s="41" t="str">
        <f aca="false">IF(A8="","",IF(AND(G8="En cours",F8&lt;&gt;"",F8&lt;Listes!$J$4),"En retard",IF(AND(G8="Reçue",H8=""),"Date de réception manquante","")))</f>
        <v/>
      </c>
    </row>
    <row r="9" customFormat="false" ht="15" hidden="false" customHeight="false" outlineLevel="0" collapsed="false">
      <c r="A9" s="38" t="s">
        <v>1468</v>
      </c>
      <c r="B9" s="37" t="n">
        <v>45947</v>
      </c>
      <c r="C9" s="38" t="s">
        <v>1469</v>
      </c>
      <c r="D9" s="38" t="s">
        <v>99</v>
      </c>
      <c r="E9" s="38" t="n">
        <v>5</v>
      </c>
      <c r="F9" s="37" t="n">
        <v>45961</v>
      </c>
      <c r="G9" s="38" t="s">
        <v>1461</v>
      </c>
      <c r="H9" s="37" t="n">
        <v>45961</v>
      </c>
      <c r="I9" s="38"/>
      <c r="J9" s="41" t="str">
        <f aca="false">IF(A9="","",IF(AND(G9="En cours",F9&lt;&gt;"",F9&lt;Listes!$J$4),"En retard",IF(AND(G9="Reçue",H9=""),"Date de réception manquante","")))</f>
        <v/>
      </c>
    </row>
    <row r="10" customFormat="false" ht="15" hidden="false" customHeight="false" outlineLevel="0" collapsed="false">
      <c r="A10" s="38" t="s">
        <v>1470</v>
      </c>
      <c r="B10" s="37" t="n">
        <v>45952</v>
      </c>
      <c r="C10" s="38" t="s">
        <v>1471</v>
      </c>
      <c r="D10" s="38" t="s">
        <v>102</v>
      </c>
      <c r="E10" s="38" t="n">
        <v>3</v>
      </c>
      <c r="F10" s="37" t="n">
        <v>45960</v>
      </c>
      <c r="G10" s="38" t="s">
        <v>1461</v>
      </c>
      <c r="H10" s="37" t="n">
        <v>45960</v>
      </c>
      <c r="I10" s="38"/>
      <c r="J10" s="41" t="str">
        <f aca="false">IF(A10="","",IF(AND(G10="En cours",F10&lt;&gt;"",F10&lt;Listes!$J$4),"En retard",IF(AND(G10="Reçue",H10=""),"Date de réception manquante","")))</f>
        <v/>
      </c>
    </row>
    <row r="11" customFormat="false" ht="15" hidden="false" customHeight="false" outlineLevel="0" collapsed="false">
      <c r="A11" s="38" t="s">
        <v>1472</v>
      </c>
      <c r="B11" s="37" t="n">
        <v>45954</v>
      </c>
      <c r="C11" s="38" t="s">
        <v>1471</v>
      </c>
      <c r="D11" s="38" t="s">
        <v>102</v>
      </c>
      <c r="E11" s="38" t="n">
        <v>3</v>
      </c>
      <c r="F11" s="37" t="n">
        <v>45965</v>
      </c>
      <c r="G11" s="38" t="s">
        <v>1461</v>
      </c>
      <c r="H11" s="37" t="n">
        <v>45965</v>
      </c>
      <c r="I11" s="38"/>
      <c r="J11" s="41" t="str">
        <f aca="false">IF(A11="","",IF(AND(G11="En cours",F11&lt;&gt;"",F11&lt;Listes!$J$4),"En retard",IF(AND(G11="Reçue",H11=""),"Date de réception manquante","")))</f>
        <v/>
      </c>
    </row>
    <row r="12" customFormat="false" ht="15" hidden="false" customHeight="false" outlineLevel="0" collapsed="false">
      <c r="A12" s="38" t="s">
        <v>1473</v>
      </c>
      <c r="B12" s="37" t="n">
        <v>45957</v>
      </c>
      <c r="C12" s="38" t="s">
        <v>1474</v>
      </c>
      <c r="D12" s="38" t="s">
        <v>92</v>
      </c>
      <c r="E12" s="38" t="n">
        <v>140</v>
      </c>
      <c r="F12" s="37" t="n">
        <v>45966</v>
      </c>
      <c r="G12" s="38" t="s">
        <v>1461</v>
      </c>
      <c r="H12" s="37" t="n">
        <v>45966</v>
      </c>
      <c r="I12" s="38"/>
      <c r="J12" s="41" t="str">
        <f aca="false">IF(A12="","",IF(AND(G12="En cours",F12&lt;&gt;"",F12&lt;Listes!$J$4),"En retard",IF(AND(G12="Reçue",H12=""),"Date de réception manquante","")))</f>
        <v/>
      </c>
    </row>
    <row r="13" customFormat="false" ht="15" hidden="false" customHeight="false" outlineLevel="0" collapsed="false">
      <c r="A13" s="38" t="s">
        <v>1475</v>
      </c>
      <c r="B13" s="37" t="n">
        <v>45964</v>
      </c>
      <c r="C13" s="38" t="s">
        <v>1460</v>
      </c>
      <c r="D13" s="38" t="s">
        <v>95</v>
      </c>
      <c r="E13" s="38" t="n">
        <v>120</v>
      </c>
      <c r="F13" s="37" t="n">
        <v>45968</v>
      </c>
      <c r="G13" s="38" t="s">
        <v>1461</v>
      </c>
      <c r="H13" s="37" t="n">
        <v>45968</v>
      </c>
      <c r="I13" s="38"/>
      <c r="J13" s="41" t="str">
        <f aca="false">IF(A13="","",IF(AND(G13="En cours",F13&lt;&gt;"",F13&lt;Listes!$J$4),"En retard",IF(AND(G13="Reçue",H13=""),"Date de réception manquante","")))</f>
        <v/>
      </c>
    </row>
    <row r="14" customFormat="false" ht="15" hidden="false" customHeight="false" outlineLevel="0" collapsed="false">
      <c r="A14" s="38" t="s">
        <v>1476</v>
      </c>
      <c r="B14" s="37" t="n">
        <v>45965</v>
      </c>
      <c r="C14" s="38" t="s">
        <v>1465</v>
      </c>
      <c r="D14" s="38" t="s">
        <v>97</v>
      </c>
      <c r="E14" s="38" t="n">
        <v>30</v>
      </c>
      <c r="F14" s="37" t="n">
        <v>45971</v>
      </c>
      <c r="G14" s="38" t="s">
        <v>1461</v>
      </c>
      <c r="H14" s="37" t="n">
        <v>45971</v>
      </c>
      <c r="I14" s="38"/>
      <c r="J14" s="41" t="str">
        <f aca="false">IF(A14="","",IF(AND(G14="En cours",F14&lt;&gt;"",F14&lt;Listes!$J$4),"En retard",IF(AND(G14="Reçue",H14=""),"Date de réception manquante","")))</f>
        <v/>
      </c>
    </row>
    <row r="15" customFormat="false" ht="15" hidden="false" customHeight="false" outlineLevel="0" collapsed="false">
      <c r="A15" s="38" t="s">
        <v>1477</v>
      </c>
      <c r="B15" s="37" t="n">
        <v>45967</v>
      </c>
      <c r="C15" s="38" t="s">
        <v>1463</v>
      </c>
      <c r="D15" s="38" t="s">
        <v>96</v>
      </c>
      <c r="E15" s="38" t="n">
        <v>50</v>
      </c>
      <c r="F15" s="37" t="n">
        <v>45975</v>
      </c>
      <c r="G15" s="38" t="s">
        <v>1461</v>
      </c>
      <c r="H15" s="37" t="n">
        <v>45975</v>
      </c>
      <c r="I15" s="38"/>
      <c r="J15" s="41" t="str">
        <f aca="false">IF(A15="","",IF(AND(G15="En cours",F15&lt;&gt;"",F15&lt;Listes!$J$4),"En retard",IF(AND(G15="Reçue",H15=""),"Date de réception manquante","")))</f>
        <v/>
      </c>
    </row>
    <row r="16" customFormat="false" ht="15" hidden="false" customHeight="false" outlineLevel="0" collapsed="false">
      <c r="A16" s="38" t="s">
        <v>1478</v>
      </c>
      <c r="B16" s="37" t="n">
        <v>45974</v>
      </c>
      <c r="C16" s="38" t="s">
        <v>1474</v>
      </c>
      <c r="D16" s="38" t="s">
        <v>92</v>
      </c>
      <c r="E16" s="38" t="n">
        <v>140</v>
      </c>
      <c r="F16" s="37" t="n">
        <v>45985</v>
      </c>
      <c r="G16" s="38" t="s">
        <v>1461</v>
      </c>
      <c r="H16" s="37" t="n">
        <v>45985</v>
      </c>
      <c r="I16" s="38"/>
      <c r="J16" s="41" t="str">
        <f aca="false">IF(A16="","",IF(AND(G16="En cours",F16&lt;&gt;"",F16&lt;Listes!$J$4),"En retard",IF(AND(G16="Reçue",H16=""),"Date de réception manquante","")))</f>
        <v/>
      </c>
    </row>
    <row r="17" customFormat="false" ht="15" hidden="false" customHeight="false" outlineLevel="0" collapsed="false">
      <c r="A17" s="38" t="s">
        <v>1479</v>
      </c>
      <c r="B17" s="37" t="n">
        <v>45978</v>
      </c>
      <c r="C17" s="38" t="s">
        <v>1467</v>
      </c>
      <c r="D17" s="38" t="s">
        <v>98</v>
      </c>
      <c r="E17" s="38" t="n">
        <v>24</v>
      </c>
      <c r="F17" s="37" t="n">
        <v>45988</v>
      </c>
      <c r="G17" s="38" t="s">
        <v>1461</v>
      </c>
      <c r="H17" s="37" t="n">
        <v>45988</v>
      </c>
      <c r="I17" s="38"/>
      <c r="J17" s="41" t="str">
        <f aca="false">IF(A17="","",IF(AND(G17="En cours",F17&lt;&gt;"",F17&lt;Listes!$J$4),"En retard",IF(AND(G17="Reçue",H17=""),"Date de réception manquante","")))</f>
        <v/>
      </c>
    </row>
    <row r="18" customFormat="false" ht="15" hidden="false" customHeight="false" outlineLevel="0" collapsed="false">
      <c r="A18" s="38" t="s">
        <v>1480</v>
      </c>
      <c r="B18" s="37" t="n">
        <v>45979</v>
      </c>
      <c r="C18" s="38" t="s">
        <v>1471</v>
      </c>
      <c r="D18" s="38" t="s">
        <v>102</v>
      </c>
      <c r="E18" s="38" t="n">
        <v>3</v>
      </c>
      <c r="F18" s="37" t="n">
        <v>45988</v>
      </c>
      <c r="G18" s="38" t="s">
        <v>1461</v>
      </c>
      <c r="H18" s="37" t="n">
        <v>45988</v>
      </c>
      <c r="I18" s="38"/>
      <c r="J18" s="41" t="str">
        <f aca="false">IF(A18="","",IF(AND(G18="En cours",F18&lt;&gt;"",F18&lt;Listes!$J$4),"En retard",IF(AND(G18="Reçue",H18=""),"Date de réception manquante","")))</f>
        <v/>
      </c>
    </row>
    <row r="19" customFormat="false" ht="15" hidden="false" customHeight="false" outlineLevel="0" collapsed="false">
      <c r="A19" s="38" t="s">
        <v>1481</v>
      </c>
      <c r="B19" s="37" t="n">
        <v>45986</v>
      </c>
      <c r="C19" s="38" t="s">
        <v>1463</v>
      </c>
      <c r="D19" s="38" t="s">
        <v>96</v>
      </c>
      <c r="E19" s="38" t="n">
        <v>50</v>
      </c>
      <c r="F19" s="37" t="n">
        <v>45993</v>
      </c>
      <c r="G19" s="38" t="s">
        <v>1461</v>
      </c>
      <c r="H19" s="37" t="n">
        <v>45993</v>
      </c>
      <c r="I19" s="38"/>
      <c r="J19" s="41" t="str">
        <f aca="false">IF(A19="","",IF(AND(G19="En cours",F19&lt;&gt;"",F19&lt;Listes!$J$4),"En retard",IF(AND(G19="Reçue",H19=""),"Date de réception manquante","")))</f>
        <v/>
      </c>
    </row>
    <row r="20" customFormat="false" ht="15" hidden="false" customHeight="false" outlineLevel="0" collapsed="false">
      <c r="A20" s="38" t="s">
        <v>1482</v>
      </c>
      <c r="B20" s="37" t="n">
        <v>45992</v>
      </c>
      <c r="C20" s="38" t="s">
        <v>1465</v>
      </c>
      <c r="D20" s="38" t="s">
        <v>97</v>
      </c>
      <c r="E20" s="38" t="n">
        <v>30</v>
      </c>
      <c r="F20" s="37" t="n">
        <v>45996</v>
      </c>
      <c r="G20" s="38" t="s">
        <v>1461</v>
      </c>
      <c r="H20" s="37" t="n">
        <v>45996</v>
      </c>
      <c r="I20" s="38"/>
      <c r="J20" s="41" t="str">
        <f aca="false">IF(A20="","",IF(AND(G20="En cours",F20&lt;&gt;"",F20&lt;Listes!$J$4),"En retard",IF(AND(G20="Reçue",H20=""),"Date de réception manquante","")))</f>
        <v/>
      </c>
    </row>
    <row r="21" customFormat="false" ht="15" hidden="false" customHeight="false" outlineLevel="0" collapsed="false">
      <c r="A21" s="38" t="s">
        <v>1483</v>
      </c>
      <c r="B21" s="37" t="n">
        <v>45995</v>
      </c>
      <c r="C21" s="38" t="s">
        <v>1471</v>
      </c>
      <c r="D21" s="38" t="s">
        <v>102</v>
      </c>
      <c r="E21" s="38" t="n">
        <v>3</v>
      </c>
      <c r="F21" s="37" t="n">
        <v>46001</v>
      </c>
      <c r="G21" s="38" t="s">
        <v>1461</v>
      </c>
      <c r="H21" s="37" t="n">
        <v>46001</v>
      </c>
      <c r="I21" s="38"/>
      <c r="J21" s="41" t="str">
        <f aca="false">IF(A21="","",IF(AND(G21="En cours",F21&lt;&gt;"",F21&lt;Listes!$J$4),"En retard",IF(AND(G21="Reçue",H21=""),"Date de réception manquante","")))</f>
        <v/>
      </c>
    </row>
    <row r="22" customFormat="false" ht="15" hidden="false" customHeight="false" outlineLevel="0" collapsed="false">
      <c r="A22" s="38" t="s">
        <v>1484</v>
      </c>
      <c r="B22" s="37" t="n">
        <v>45996</v>
      </c>
      <c r="C22" s="38" t="s">
        <v>1469</v>
      </c>
      <c r="D22" s="38" t="s">
        <v>99</v>
      </c>
      <c r="E22" s="38" t="n">
        <v>5</v>
      </c>
      <c r="F22" s="37" t="n">
        <v>46007</v>
      </c>
      <c r="G22" s="38" t="s">
        <v>1461</v>
      </c>
      <c r="H22" s="37" t="n">
        <v>46007</v>
      </c>
      <c r="I22" s="38"/>
      <c r="J22" s="41" t="str">
        <f aca="false">IF(A22="","",IF(AND(G22="En cours",F22&lt;&gt;"",F22&lt;Listes!$J$4),"En retard",IF(AND(G22="Reçue",H22=""),"Date de réception manquante","")))</f>
        <v/>
      </c>
    </row>
    <row r="23" customFormat="false" ht="15" hidden="false" customHeight="false" outlineLevel="0" collapsed="false">
      <c r="A23" s="38" t="s">
        <v>1485</v>
      </c>
      <c r="B23" s="37" t="n">
        <v>45999</v>
      </c>
      <c r="C23" s="38" t="s">
        <v>1463</v>
      </c>
      <c r="D23" s="38" t="s">
        <v>96</v>
      </c>
      <c r="E23" s="38" t="n">
        <v>50</v>
      </c>
      <c r="F23" s="37" t="n">
        <v>46006</v>
      </c>
      <c r="G23" s="38" t="s">
        <v>1461</v>
      </c>
      <c r="H23" s="37" t="n">
        <v>46006</v>
      </c>
      <c r="I23" s="38"/>
      <c r="J23" s="41" t="str">
        <f aca="false">IF(A23="","",IF(AND(G23="En cours",F23&lt;&gt;"",F23&lt;Listes!$J$4),"En retard",IF(AND(G23="Reçue",H23=""),"Date de réception manquante","")))</f>
        <v/>
      </c>
    </row>
    <row r="24" customFormat="false" ht="15" hidden="false" customHeight="false" outlineLevel="0" collapsed="false">
      <c r="A24" s="38" t="s">
        <v>1486</v>
      </c>
      <c r="B24" s="37" t="n">
        <v>46000</v>
      </c>
      <c r="C24" s="38" t="s">
        <v>1474</v>
      </c>
      <c r="D24" s="38" t="s">
        <v>92</v>
      </c>
      <c r="E24" s="38" t="n">
        <v>140</v>
      </c>
      <c r="F24" s="37" t="n">
        <v>46009</v>
      </c>
      <c r="G24" s="38" t="s">
        <v>1461</v>
      </c>
      <c r="H24" s="37" t="n">
        <v>46009</v>
      </c>
      <c r="I24" s="38"/>
      <c r="J24" s="41" t="str">
        <f aca="false">IF(A24="","",IF(AND(G24="En cours",F24&lt;&gt;"",F24&lt;Listes!$J$4),"En retard",IF(AND(G24="Reçue",H24=""),"Date de réception manquante","")))</f>
        <v/>
      </c>
    </row>
    <row r="25" customFormat="false" ht="15" hidden="false" customHeight="false" outlineLevel="0" collapsed="false">
      <c r="A25" s="38" t="s">
        <v>1487</v>
      </c>
      <c r="B25" s="37" t="n">
        <v>46000</v>
      </c>
      <c r="C25" s="38" t="s">
        <v>1460</v>
      </c>
      <c r="D25" s="38" t="s">
        <v>95</v>
      </c>
      <c r="E25" s="38" t="n">
        <v>120</v>
      </c>
      <c r="F25" s="37" t="n">
        <v>46007</v>
      </c>
      <c r="G25" s="38" t="s">
        <v>1461</v>
      </c>
      <c r="H25" s="37" t="n">
        <v>46007</v>
      </c>
      <c r="I25" s="38"/>
      <c r="J25" s="41" t="str">
        <f aca="false">IF(A25="","",IF(AND(G25="En cours",F25&lt;&gt;"",F25&lt;Listes!$J$4),"En retard",IF(AND(G25="Reçue",H25=""),"Date de réception manquante","")))</f>
        <v/>
      </c>
    </row>
    <row r="26" customFormat="false" ht="15" hidden="false" customHeight="false" outlineLevel="0" collapsed="false">
      <c r="A26" s="38" t="s">
        <v>1488</v>
      </c>
      <c r="B26" s="37" t="n">
        <v>46000</v>
      </c>
      <c r="C26" s="38" t="s">
        <v>1467</v>
      </c>
      <c r="D26" s="38" t="s">
        <v>98</v>
      </c>
      <c r="E26" s="38" t="n">
        <v>24</v>
      </c>
      <c r="F26" s="37" t="n">
        <v>46014</v>
      </c>
      <c r="G26" s="38" t="s">
        <v>1461</v>
      </c>
      <c r="H26" s="37" t="n">
        <v>46014</v>
      </c>
      <c r="I26" s="38"/>
      <c r="J26" s="41" t="str">
        <f aca="false">IF(A26="","",IF(AND(G26="En cours",F26&lt;&gt;"",F26&lt;Listes!$J$4),"En retard",IF(AND(G26="Reçue",H26=""),"Date de réception manquante","")))</f>
        <v/>
      </c>
    </row>
    <row r="27" customFormat="false" ht="15" hidden="false" customHeight="false" outlineLevel="0" collapsed="false">
      <c r="A27" s="38" t="s">
        <v>1489</v>
      </c>
      <c r="B27" s="37" t="n">
        <v>46007</v>
      </c>
      <c r="C27" s="38" t="s">
        <v>1490</v>
      </c>
      <c r="D27" s="38" t="s">
        <v>105</v>
      </c>
      <c r="E27" s="38" t="n">
        <v>4</v>
      </c>
      <c r="F27" s="37" t="n">
        <v>46030</v>
      </c>
      <c r="G27" s="38" t="s">
        <v>1461</v>
      </c>
      <c r="H27" s="37" t="n">
        <v>46030</v>
      </c>
      <c r="I27" s="38"/>
      <c r="J27" s="41" t="str">
        <f aca="false">IF(A27="","",IF(AND(G27="En cours",F27&lt;&gt;"",F27&lt;Listes!$J$4),"En retard",IF(AND(G27="Reçue",H27=""),"Date de réception manquante","")))</f>
        <v/>
      </c>
    </row>
    <row r="28" customFormat="false" ht="15" hidden="false" customHeight="false" outlineLevel="0" collapsed="false">
      <c r="A28" s="38" t="s">
        <v>1491</v>
      </c>
      <c r="B28" s="37" t="n">
        <v>46014</v>
      </c>
      <c r="C28" s="38" t="s">
        <v>1463</v>
      </c>
      <c r="D28" s="38" t="s">
        <v>96</v>
      </c>
      <c r="E28" s="38" t="n">
        <v>50</v>
      </c>
      <c r="F28" s="37" t="n">
        <v>46030</v>
      </c>
      <c r="G28" s="38" t="s">
        <v>1461</v>
      </c>
      <c r="H28" s="37" t="n">
        <v>46030</v>
      </c>
      <c r="I28" s="38"/>
      <c r="J28" s="41" t="str">
        <f aca="false">IF(A28="","",IF(AND(G28="En cours",F28&lt;&gt;"",F28&lt;Listes!$J$4),"En retard",IF(AND(G28="Reçue",H28=""),"Date de réception manquante","")))</f>
        <v/>
      </c>
    </row>
    <row r="29" customFormat="false" ht="15" hidden="false" customHeight="false" outlineLevel="0" collapsed="false">
      <c r="A29" s="38" t="s">
        <v>1492</v>
      </c>
      <c r="B29" s="37" t="n">
        <v>46028</v>
      </c>
      <c r="C29" s="38" t="s">
        <v>1471</v>
      </c>
      <c r="D29" s="38" t="s">
        <v>102</v>
      </c>
      <c r="E29" s="38" t="n">
        <v>3</v>
      </c>
      <c r="F29" s="37" t="n">
        <v>46036</v>
      </c>
      <c r="G29" s="38" t="s">
        <v>1461</v>
      </c>
      <c r="H29" s="37" t="n">
        <v>46036</v>
      </c>
      <c r="I29" s="38"/>
      <c r="J29" s="41" t="str">
        <f aca="false">IF(A29="","",IF(AND(G29="En cours",F29&lt;&gt;"",F29&lt;Listes!$J$4),"En retard",IF(AND(G29="Reçue",H29=""),"Date de réception manquante","")))</f>
        <v/>
      </c>
    </row>
    <row r="30" customFormat="false" ht="15" hidden="false" customHeight="false" outlineLevel="0" collapsed="false">
      <c r="A30" s="38" t="s">
        <v>1493</v>
      </c>
      <c r="B30" s="37" t="n">
        <v>46031</v>
      </c>
      <c r="C30" s="38" t="s">
        <v>1465</v>
      </c>
      <c r="D30" s="38" t="s">
        <v>97</v>
      </c>
      <c r="E30" s="38" t="n">
        <v>30</v>
      </c>
      <c r="F30" s="37" t="n">
        <v>46037</v>
      </c>
      <c r="G30" s="38" t="s">
        <v>1461</v>
      </c>
      <c r="H30" s="37" t="n">
        <v>46037</v>
      </c>
      <c r="I30" s="38"/>
      <c r="J30" s="41" t="str">
        <f aca="false">IF(A30="","",IF(AND(G30="En cours",F30&lt;&gt;"",F30&lt;Listes!$J$4),"En retard",IF(AND(G30="Reçue",H30=""),"Date de réception manquante","")))</f>
        <v/>
      </c>
    </row>
    <row r="31" customFormat="false" ht="15" hidden="false" customHeight="false" outlineLevel="0" collapsed="false">
      <c r="A31" s="38" t="s">
        <v>1494</v>
      </c>
      <c r="B31" s="37" t="n">
        <v>46035</v>
      </c>
      <c r="C31" s="38" t="s">
        <v>1471</v>
      </c>
      <c r="D31" s="38" t="s">
        <v>102</v>
      </c>
      <c r="E31" s="38" t="n">
        <v>3</v>
      </c>
      <c r="F31" s="37" t="n">
        <v>46042</v>
      </c>
      <c r="G31" s="38" t="s">
        <v>1461</v>
      </c>
      <c r="H31" s="37" t="n">
        <v>46042</v>
      </c>
      <c r="I31" s="38"/>
      <c r="J31" s="41" t="str">
        <f aca="false">IF(A31="","",IF(AND(G31="En cours",F31&lt;&gt;"",F31&lt;Listes!$J$4),"En retard",IF(AND(G31="Reçue",H31=""),"Date de réception manquante","")))</f>
        <v/>
      </c>
    </row>
    <row r="32" customFormat="false" ht="15" hidden="false" customHeight="false" outlineLevel="0" collapsed="false">
      <c r="A32" s="38" t="s">
        <v>1495</v>
      </c>
      <c r="B32" s="37" t="n">
        <v>46037</v>
      </c>
      <c r="C32" s="38" t="s">
        <v>1474</v>
      </c>
      <c r="D32" s="38" t="s">
        <v>92</v>
      </c>
      <c r="E32" s="38" t="n">
        <v>140</v>
      </c>
      <c r="F32" s="37" t="n">
        <v>46048</v>
      </c>
      <c r="G32" s="38" t="s">
        <v>1461</v>
      </c>
      <c r="H32" s="37" t="n">
        <v>46048</v>
      </c>
      <c r="I32" s="38"/>
      <c r="J32" s="41" t="str">
        <f aca="false">IF(A32="","",IF(AND(G32="En cours",F32&lt;&gt;"",F32&lt;Listes!$J$4),"En retard",IF(AND(G32="Reçue",H32=""),"Date de réception manquante","")))</f>
        <v/>
      </c>
    </row>
    <row r="33" customFormat="false" ht="15" hidden="false" customHeight="false" outlineLevel="0" collapsed="false">
      <c r="A33" s="38" t="s">
        <v>1496</v>
      </c>
      <c r="B33" s="37" t="n">
        <v>46038</v>
      </c>
      <c r="C33" s="38" t="s">
        <v>1460</v>
      </c>
      <c r="D33" s="38" t="s">
        <v>95</v>
      </c>
      <c r="E33" s="38" t="n">
        <v>120</v>
      </c>
      <c r="F33" s="37" t="n">
        <v>46045</v>
      </c>
      <c r="G33" s="38" t="s">
        <v>1461</v>
      </c>
      <c r="H33" s="37" t="n">
        <v>46045</v>
      </c>
      <c r="I33" s="38"/>
      <c r="J33" s="41" t="str">
        <f aca="false">IF(A33="","",IF(AND(G33="En cours",F33&lt;&gt;"",F33&lt;Listes!$J$4),"En retard",IF(AND(G33="Reçue",H33=""),"Date de réception manquante","")))</f>
        <v/>
      </c>
    </row>
    <row r="34" customFormat="false" ht="15" hidden="false" customHeight="false" outlineLevel="0" collapsed="false">
      <c r="A34" s="38" t="s">
        <v>1497</v>
      </c>
      <c r="B34" s="37" t="n">
        <v>46038</v>
      </c>
      <c r="C34" s="38" t="s">
        <v>1467</v>
      </c>
      <c r="D34" s="38" t="s">
        <v>98</v>
      </c>
      <c r="E34" s="38" t="n">
        <v>24</v>
      </c>
      <c r="F34" s="37" t="n">
        <v>46050</v>
      </c>
      <c r="G34" s="38" t="s">
        <v>1461</v>
      </c>
      <c r="H34" s="37" t="n">
        <v>46050</v>
      </c>
      <c r="I34" s="38"/>
      <c r="J34" s="41" t="str">
        <f aca="false">IF(A34="","",IF(AND(G34="En cours",F34&lt;&gt;"",F34&lt;Listes!$J$4),"En retard",IF(AND(G34="Reçue",H34=""),"Date de réception manquante","")))</f>
        <v/>
      </c>
    </row>
    <row r="35" customFormat="false" ht="15" hidden="false" customHeight="false" outlineLevel="0" collapsed="false">
      <c r="A35" s="38" t="s">
        <v>1498</v>
      </c>
      <c r="B35" s="37" t="n">
        <v>46045</v>
      </c>
      <c r="C35" s="38" t="s">
        <v>1490</v>
      </c>
      <c r="D35" s="38" t="s">
        <v>105</v>
      </c>
      <c r="E35" s="38" t="n">
        <v>4</v>
      </c>
      <c r="F35" s="37" t="n">
        <v>46059</v>
      </c>
      <c r="G35" s="38" t="s">
        <v>1461</v>
      </c>
      <c r="H35" s="37" t="n">
        <v>46059</v>
      </c>
      <c r="I35" s="38"/>
      <c r="J35" s="41" t="str">
        <f aca="false">IF(A35="","",IF(AND(G35="En cours",F35&lt;&gt;"",F35&lt;Listes!$J$4),"En retard",IF(AND(G35="Reçue",H35=""),"Date de réception manquante","")))</f>
        <v/>
      </c>
    </row>
    <row r="36" customFormat="false" ht="15" hidden="false" customHeight="false" outlineLevel="0" collapsed="false">
      <c r="A36" s="38" t="s">
        <v>1499</v>
      </c>
      <c r="B36" s="37" t="n">
        <v>46049</v>
      </c>
      <c r="C36" s="38" t="s">
        <v>1463</v>
      </c>
      <c r="D36" s="38" t="s">
        <v>96</v>
      </c>
      <c r="E36" s="38" t="n">
        <v>50</v>
      </c>
      <c r="F36" s="37" t="n">
        <v>46055</v>
      </c>
      <c r="G36" s="38" t="s">
        <v>1461</v>
      </c>
      <c r="H36" s="37" t="n">
        <v>46055</v>
      </c>
      <c r="I36" s="38"/>
      <c r="J36" s="41" t="str">
        <f aca="false">IF(A36="","",IF(AND(G36="En cours",F36&lt;&gt;"",F36&lt;Listes!$J$4),"En retard",IF(AND(G36="Reçue",H36=""),"Date de réception manquante","")))</f>
        <v/>
      </c>
    </row>
    <row r="37" customFormat="false" ht="15" hidden="false" customHeight="false" outlineLevel="0" collapsed="false">
      <c r="A37" s="38" t="s">
        <v>1500</v>
      </c>
      <c r="B37" s="37" t="n">
        <v>46052</v>
      </c>
      <c r="C37" s="38" t="s">
        <v>1471</v>
      </c>
      <c r="D37" s="38" t="s">
        <v>102</v>
      </c>
      <c r="E37" s="38" t="n">
        <v>3</v>
      </c>
      <c r="F37" s="37" t="n">
        <v>46062</v>
      </c>
      <c r="G37" s="38" t="s">
        <v>1461</v>
      </c>
      <c r="H37" s="37" t="n">
        <v>46062</v>
      </c>
      <c r="I37" s="38"/>
      <c r="J37" s="41" t="str">
        <f aca="false">IF(A37="","",IF(AND(G37="En cours",F37&lt;&gt;"",F37&lt;Listes!$J$4),"En retard",IF(AND(G37="Reçue",H37=""),"Date de réception manquante","")))</f>
        <v/>
      </c>
    </row>
    <row r="38" customFormat="false" ht="15" hidden="false" customHeight="false" outlineLevel="0" collapsed="false">
      <c r="A38" s="38" t="s">
        <v>1501</v>
      </c>
      <c r="B38" s="37" t="n">
        <v>46059</v>
      </c>
      <c r="C38" s="38" t="s">
        <v>1469</v>
      </c>
      <c r="D38" s="38" t="s">
        <v>99</v>
      </c>
      <c r="E38" s="38" t="n">
        <v>5</v>
      </c>
      <c r="F38" s="37" t="n">
        <v>46073</v>
      </c>
      <c r="G38" s="38" t="s">
        <v>1461</v>
      </c>
      <c r="H38" s="37" t="n">
        <v>46073</v>
      </c>
      <c r="I38" s="38"/>
      <c r="J38" s="41" t="str">
        <f aca="false">IF(A38="","",IF(AND(G38="En cours",F38&lt;&gt;"",F38&lt;Listes!$J$4),"En retard",IF(AND(G38="Reçue",H38=""),"Date de réception manquante","")))</f>
        <v/>
      </c>
    </row>
    <row r="39" customFormat="false" ht="15" hidden="false" customHeight="false" outlineLevel="0" collapsed="false">
      <c r="A39" s="38" t="s">
        <v>1502</v>
      </c>
      <c r="B39" s="37" t="n">
        <v>46064</v>
      </c>
      <c r="C39" s="38" t="s">
        <v>1465</v>
      </c>
      <c r="D39" s="38" t="s">
        <v>97</v>
      </c>
      <c r="E39" s="38" t="n">
        <v>30</v>
      </c>
      <c r="F39" s="37" t="n">
        <v>46070</v>
      </c>
      <c r="G39" s="38" t="s">
        <v>1461</v>
      </c>
      <c r="H39" s="37" t="n">
        <v>46070</v>
      </c>
      <c r="I39" s="38"/>
      <c r="J39" s="41" t="str">
        <f aca="false">IF(A39="","",IF(AND(G39="En cours",F39&lt;&gt;"",F39&lt;Listes!$J$4),"En retard",IF(AND(G39="Reçue",H39=""),"Date de réception manquante","")))</f>
        <v/>
      </c>
    </row>
    <row r="40" customFormat="false" ht="15" hidden="false" customHeight="false" outlineLevel="0" collapsed="false">
      <c r="A40" s="38" t="s">
        <v>1503</v>
      </c>
      <c r="B40" s="37" t="n">
        <v>46065</v>
      </c>
      <c r="C40" s="38" t="s">
        <v>1474</v>
      </c>
      <c r="D40" s="38" t="s">
        <v>92</v>
      </c>
      <c r="E40" s="38" t="n">
        <v>140</v>
      </c>
      <c r="F40" s="37" t="n">
        <v>46076</v>
      </c>
      <c r="G40" s="38" t="s">
        <v>1461</v>
      </c>
      <c r="H40" s="37" t="n">
        <v>46076</v>
      </c>
      <c r="I40" s="38"/>
      <c r="J40" s="41" t="str">
        <f aca="false">IF(A40="","",IF(AND(G40="En cours",F40&lt;&gt;"",F40&lt;Listes!$J$4),"En retard",IF(AND(G40="Reçue",H40=""),"Date de réception manquante","")))</f>
        <v/>
      </c>
    </row>
    <row r="41" customFormat="false" ht="15" hidden="false" customHeight="false" outlineLevel="0" collapsed="false">
      <c r="A41" s="38" t="s">
        <v>1504</v>
      </c>
      <c r="B41" s="37" t="n">
        <v>46070</v>
      </c>
      <c r="C41" s="38" t="s">
        <v>1469</v>
      </c>
      <c r="D41" s="38" t="s">
        <v>99</v>
      </c>
      <c r="E41" s="38" t="n">
        <v>5</v>
      </c>
      <c r="F41" s="37" t="n">
        <v>46085</v>
      </c>
      <c r="G41" s="38" t="s">
        <v>1461</v>
      </c>
      <c r="H41" s="37" t="n">
        <v>46085</v>
      </c>
      <c r="I41" s="38"/>
      <c r="J41" s="41" t="str">
        <f aca="false">IF(A41="","",IF(AND(G41="En cours",F41&lt;&gt;"",F41&lt;Listes!$J$4),"En retard",IF(AND(G41="Reçue",H41=""),"Date de réception manquante","")))</f>
        <v/>
      </c>
    </row>
    <row r="42" customFormat="false" ht="15" hidden="false" customHeight="false" outlineLevel="0" collapsed="false">
      <c r="A42" s="38" t="s">
        <v>1505</v>
      </c>
      <c r="B42" s="37" t="n">
        <v>46071</v>
      </c>
      <c r="C42" s="38" t="s">
        <v>1460</v>
      </c>
      <c r="D42" s="38" t="s">
        <v>95</v>
      </c>
      <c r="E42" s="38" t="n">
        <v>120</v>
      </c>
      <c r="F42" s="37" t="n">
        <v>46080</v>
      </c>
      <c r="G42" s="38" t="s">
        <v>1461</v>
      </c>
      <c r="H42" s="37" t="n">
        <v>46080</v>
      </c>
      <c r="I42" s="38"/>
      <c r="J42" s="41" t="str">
        <f aca="false">IF(A42="","",IF(AND(G42="En cours",F42&lt;&gt;"",F42&lt;Listes!$J$4),"En retard",IF(AND(G42="Reçue",H42=""),"Date de réception manquante","")))</f>
        <v/>
      </c>
    </row>
    <row r="43" customFormat="false" ht="15" hidden="false" customHeight="false" outlineLevel="0" collapsed="false">
      <c r="A43" s="38" t="s">
        <v>1506</v>
      </c>
      <c r="B43" s="37" t="n">
        <v>46071</v>
      </c>
      <c r="C43" s="38" t="s">
        <v>1467</v>
      </c>
      <c r="D43" s="38" t="s">
        <v>98</v>
      </c>
      <c r="E43" s="38" t="n">
        <v>24</v>
      </c>
      <c r="F43" s="37" t="n">
        <v>46090</v>
      </c>
      <c r="G43" s="38" t="s">
        <v>1461</v>
      </c>
      <c r="H43" s="37" t="n">
        <v>46090</v>
      </c>
      <c r="I43" s="38"/>
      <c r="J43" s="41" t="str">
        <f aca="false">IF(A43="","",IF(AND(G43="En cours",F43&lt;&gt;"",F43&lt;Listes!$J$4),"En retard",IF(AND(G43="Reçue",H43=""),"Date de réception manquante","")))</f>
        <v/>
      </c>
    </row>
    <row r="44" customFormat="false" ht="15" hidden="false" customHeight="false" outlineLevel="0" collapsed="false">
      <c r="A44" s="38" t="s">
        <v>1507</v>
      </c>
      <c r="B44" s="37" t="n">
        <v>46078</v>
      </c>
      <c r="C44" s="38" t="s">
        <v>1463</v>
      </c>
      <c r="D44" s="38" t="s">
        <v>96</v>
      </c>
      <c r="E44" s="38" t="n">
        <v>50</v>
      </c>
      <c r="F44" s="37" t="n">
        <v>46084</v>
      </c>
      <c r="G44" s="38" t="s">
        <v>1461</v>
      </c>
      <c r="H44" s="37" t="n">
        <v>46084</v>
      </c>
      <c r="I44" s="38"/>
      <c r="J44" s="41" t="str">
        <f aca="false">IF(A44="","",IF(AND(G44="En cours",F44&lt;&gt;"",F44&lt;Listes!$J$4),"En retard",IF(AND(G44="Reçue",H44=""),"Date de réception manquante","")))</f>
        <v/>
      </c>
    </row>
    <row r="45" customFormat="false" ht="15" hidden="false" customHeight="false" outlineLevel="0" collapsed="false">
      <c r="A45" s="38" t="s">
        <v>1508</v>
      </c>
      <c r="B45" s="37" t="n">
        <v>46084</v>
      </c>
      <c r="C45" s="38" t="s">
        <v>1474</v>
      </c>
      <c r="D45" s="38" t="s">
        <v>92</v>
      </c>
      <c r="E45" s="38" t="n">
        <v>120</v>
      </c>
      <c r="F45" s="37" t="n">
        <v>46092</v>
      </c>
      <c r="G45" s="38" t="s">
        <v>1461</v>
      </c>
      <c r="H45" s="37" t="n">
        <v>46092</v>
      </c>
      <c r="I45" s="38" t="s">
        <v>1509</v>
      </c>
      <c r="J45" s="41" t="str">
        <f aca="false">IF(A45="","",IF(AND(G45="En cours",F45&lt;&gt;"",F45&lt;Listes!$J$4),"En retard",IF(AND(G45="Reçue",H45=""),"Date de réception manquante","")))</f>
        <v/>
      </c>
    </row>
    <row r="46" customFormat="false" ht="15" hidden="false" customHeight="false" outlineLevel="0" collapsed="false">
      <c r="A46" s="38" t="s">
        <v>1510</v>
      </c>
      <c r="B46" s="37" t="n">
        <v>46093</v>
      </c>
      <c r="C46" s="38" t="s">
        <v>1474</v>
      </c>
      <c r="D46" s="38" t="s">
        <v>92</v>
      </c>
      <c r="E46" s="38" t="n">
        <v>140</v>
      </c>
      <c r="F46" s="37" t="n">
        <v>46104</v>
      </c>
      <c r="G46" s="38" t="s">
        <v>1461</v>
      </c>
      <c r="H46" s="37" t="n">
        <v>46104</v>
      </c>
      <c r="I46" s="38"/>
      <c r="J46" s="41" t="str">
        <f aca="false">IF(A46="","",IF(AND(G46="En cours",F46&lt;&gt;"",F46&lt;Listes!$J$4),"En retard",IF(AND(G46="Reçue",H46=""),"Date de réception manquante","")))</f>
        <v/>
      </c>
    </row>
    <row r="47" customFormat="false" ht="15" hidden="false" customHeight="false" outlineLevel="0" collapsed="false">
      <c r="A47" s="38" t="s">
        <v>1511</v>
      </c>
      <c r="B47" s="37" t="n">
        <v>46094</v>
      </c>
      <c r="C47" s="38" t="s">
        <v>1471</v>
      </c>
      <c r="D47" s="38" t="s">
        <v>102</v>
      </c>
      <c r="E47" s="38" t="n">
        <v>3</v>
      </c>
      <c r="F47" s="37" t="n">
        <v>46101</v>
      </c>
      <c r="G47" s="38" t="s">
        <v>1461</v>
      </c>
      <c r="H47" s="37" t="n">
        <v>46101</v>
      </c>
      <c r="I47" s="38"/>
      <c r="J47" s="41" t="str">
        <f aca="false">IF(A47="","",IF(AND(G47="En cours",F47&lt;&gt;"",F47&lt;Listes!$J$4),"En retard",IF(AND(G47="Reçue",H47=""),"Date de réception manquante","")))</f>
        <v/>
      </c>
    </row>
    <row r="48" customFormat="false" ht="15" hidden="false" customHeight="false" outlineLevel="0" collapsed="false">
      <c r="A48" s="38" t="s">
        <v>1512</v>
      </c>
      <c r="B48" s="37" t="n">
        <v>46105</v>
      </c>
      <c r="C48" s="38" t="s">
        <v>1467</v>
      </c>
      <c r="D48" s="38" t="s">
        <v>98</v>
      </c>
      <c r="E48" s="38" t="n">
        <v>24</v>
      </c>
      <c r="F48" s="37" t="n">
        <v>46114</v>
      </c>
      <c r="G48" s="38" t="s">
        <v>1461</v>
      </c>
      <c r="H48" s="37" t="n">
        <v>46114</v>
      </c>
      <c r="I48" s="38"/>
      <c r="J48" s="41" t="str">
        <f aca="false">IF(A48="","",IF(AND(G48="En cours",F48&lt;&gt;"",F48&lt;Listes!$J$4),"En retard",IF(AND(G48="Reçue",H48=""),"Date de réception manquante","")))</f>
        <v/>
      </c>
    </row>
    <row r="49" customFormat="false" ht="15" hidden="false" customHeight="false" outlineLevel="0" collapsed="false">
      <c r="A49" s="38" t="s">
        <v>1513</v>
      </c>
      <c r="B49" s="37" t="n">
        <v>46105</v>
      </c>
      <c r="C49" s="38" t="s">
        <v>1469</v>
      </c>
      <c r="D49" s="38" t="s">
        <v>99</v>
      </c>
      <c r="E49" s="38" t="n">
        <v>5</v>
      </c>
      <c r="F49" s="37" t="n">
        <v>46119</v>
      </c>
      <c r="G49" s="38" t="s">
        <v>1461</v>
      </c>
      <c r="H49" s="37" t="n">
        <v>46119</v>
      </c>
      <c r="I49" s="38"/>
      <c r="J49" s="41" t="str">
        <f aca="false">IF(A49="","",IF(AND(G49="En cours",F49&lt;&gt;"",F49&lt;Listes!$J$4),"En retard",IF(AND(G49="Reçue",H49=""),"Date de réception manquante","")))</f>
        <v/>
      </c>
    </row>
    <row r="50" customFormat="false" ht="15" hidden="false" customHeight="false" outlineLevel="0" collapsed="false">
      <c r="A50" s="38" t="s">
        <v>1514</v>
      </c>
      <c r="B50" s="37" t="n">
        <v>46106</v>
      </c>
      <c r="C50" s="38" t="s">
        <v>1460</v>
      </c>
      <c r="D50" s="38" t="s">
        <v>95</v>
      </c>
      <c r="E50" s="38" t="n">
        <v>120</v>
      </c>
      <c r="F50" s="37" t="n">
        <v>46114</v>
      </c>
      <c r="G50" s="38" t="s">
        <v>1461</v>
      </c>
      <c r="H50" s="37" t="n">
        <v>46114</v>
      </c>
      <c r="I50" s="38"/>
      <c r="J50" s="41" t="str">
        <f aca="false">IF(A50="","",IF(AND(G50="En cours",F50&lt;&gt;"",F50&lt;Listes!$J$4),"En retard",IF(AND(G50="Reçue",H50=""),"Date de réception manquante","")))</f>
        <v/>
      </c>
    </row>
    <row r="51" customFormat="false" ht="15" hidden="false" customHeight="false" outlineLevel="0" collapsed="false">
      <c r="A51" s="38" t="s">
        <v>1515</v>
      </c>
      <c r="B51" s="37" t="n">
        <v>46106</v>
      </c>
      <c r="C51" s="38" t="s">
        <v>1471</v>
      </c>
      <c r="D51" s="38" t="s">
        <v>102</v>
      </c>
      <c r="E51" s="38" t="n">
        <v>3</v>
      </c>
      <c r="F51" s="37" t="n">
        <v>46113</v>
      </c>
      <c r="G51" s="38" t="s">
        <v>1461</v>
      </c>
      <c r="H51" s="37" t="n">
        <v>46113</v>
      </c>
      <c r="I51" s="38"/>
      <c r="J51" s="41" t="str">
        <f aca="false">IF(A51="","",IF(AND(G51="En cours",F51&lt;&gt;"",F51&lt;Listes!$J$4),"En retard",IF(AND(G51="Reçue",H51=""),"Date de réception manquante","")))</f>
        <v/>
      </c>
    </row>
    <row r="52" customFormat="false" ht="15" hidden="false" customHeight="false" outlineLevel="0" collapsed="false">
      <c r="A52" s="38" t="s">
        <v>1516</v>
      </c>
      <c r="B52" s="37" t="n">
        <v>46107</v>
      </c>
      <c r="C52" s="38" t="s">
        <v>1463</v>
      </c>
      <c r="D52" s="38" t="s">
        <v>96</v>
      </c>
      <c r="E52" s="38" t="n">
        <v>50</v>
      </c>
      <c r="F52" s="37" t="n">
        <v>46115</v>
      </c>
      <c r="G52" s="38" t="s">
        <v>1461</v>
      </c>
      <c r="H52" s="37" t="n">
        <v>46115</v>
      </c>
      <c r="I52" s="38"/>
      <c r="J52" s="41" t="str">
        <f aca="false">IF(A52="","",IF(AND(G52="En cours",F52&lt;&gt;"",F52&lt;Listes!$J$4),"En retard",IF(AND(G52="Reçue",H52=""),"Date de réception manquante","")))</f>
        <v/>
      </c>
    </row>
    <row r="53" customFormat="false" ht="15" hidden="false" customHeight="false" outlineLevel="0" collapsed="false">
      <c r="A53" s="38" t="s">
        <v>1517</v>
      </c>
      <c r="B53" s="37" t="n">
        <v>46107</v>
      </c>
      <c r="C53" s="38" t="s">
        <v>1471</v>
      </c>
      <c r="D53" s="38" t="s">
        <v>102</v>
      </c>
      <c r="E53" s="38" t="n">
        <v>3</v>
      </c>
      <c r="F53" s="37" t="n">
        <v>46119</v>
      </c>
      <c r="G53" s="38" t="s">
        <v>1461</v>
      </c>
      <c r="H53" s="37" t="n">
        <v>46119</v>
      </c>
      <c r="I53" s="38"/>
      <c r="J53" s="41" t="str">
        <f aca="false">IF(A53="","",IF(AND(G53="En cours",F53&lt;&gt;"",F53&lt;Listes!$J$4),"En retard",IF(AND(G53="Reçue",H53=""),"Date de réception manquante","")))</f>
        <v/>
      </c>
    </row>
    <row r="54" customFormat="false" ht="15" hidden="false" customHeight="false" outlineLevel="0" collapsed="false">
      <c r="A54" s="38" t="s">
        <v>1518</v>
      </c>
      <c r="B54" s="37" t="n">
        <v>46119</v>
      </c>
      <c r="C54" s="38" t="s">
        <v>1474</v>
      </c>
      <c r="D54" s="38" t="s">
        <v>92</v>
      </c>
      <c r="E54" s="38" t="n">
        <v>140</v>
      </c>
      <c r="F54" s="37" t="n">
        <v>46128</v>
      </c>
      <c r="G54" s="38" t="s">
        <v>1461</v>
      </c>
      <c r="H54" s="37" t="n">
        <v>46128</v>
      </c>
      <c r="I54" s="38"/>
      <c r="J54" s="41" t="str">
        <f aca="false">IF(A54="","",IF(AND(G54="En cours",F54&lt;&gt;"",F54&lt;Listes!$J$4),"En retard",IF(AND(G54="Reçue",H54=""),"Date de réception manquante","")))</f>
        <v/>
      </c>
    </row>
    <row r="55" customFormat="false" ht="15" hidden="false" customHeight="false" outlineLevel="0" collapsed="false">
      <c r="A55" s="38" t="s">
        <v>1519</v>
      </c>
      <c r="B55" s="37" t="n">
        <v>46120</v>
      </c>
      <c r="C55" s="38" t="s">
        <v>1465</v>
      </c>
      <c r="D55" s="38" t="s">
        <v>97</v>
      </c>
      <c r="E55" s="38" t="n">
        <v>30</v>
      </c>
      <c r="F55" s="37" t="n">
        <v>46126</v>
      </c>
      <c r="G55" s="38" t="s">
        <v>1461</v>
      </c>
      <c r="H55" s="37" t="n">
        <v>46126</v>
      </c>
      <c r="I55" s="38"/>
      <c r="J55" s="41" t="str">
        <f aca="false">IF(A55="","",IF(AND(G55="En cours",F55&lt;&gt;"",F55&lt;Listes!$J$4),"En retard",IF(AND(G55="Reçue",H55=""),"Date de réception manquante","")))</f>
        <v/>
      </c>
    </row>
    <row r="56" customFormat="false" ht="15" hidden="false" customHeight="false" outlineLevel="0" collapsed="false">
      <c r="A56" s="38" t="s">
        <v>1520</v>
      </c>
      <c r="B56" s="37" t="n">
        <v>46126</v>
      </c>
      <c r="C56" s="38" t="s">
        <v>1490</v>
      </c>
      <c r="D56" s="38" t="s">
        <v>105</v>
      </c>
      <c r="E56" s="38" t="n">
        <v>4</v>
      </c>
      <c r="F56" s="37" t="n">
        <v>46141</v>
      </c>
      <c r="G56" s="38" t="s">
        <v>1461</v>
      </c>
      <c r="H56" s="37" t="n">
        <v>46141</v>
      </c>
      <c r="I56" s="38"/>
      <c r="J56" s="41" t="str">
        <f aca="false">IF(A56="","",IF(AND(G56="En cours",F56&lt;&gt;"",F56&lt;Listes!$J$4),"En retard",IF(AND(G56="Reçue",H56=""),"Date de réception manquante","")))</f>
        <v/>
      </c>
    </row>
    <row r="57" customFormat="false" ht="15" hidden="false" customHeight="false" outlineLevel="0" collapsed="false">
      <c r="A57" s="38" t="s">
        <v>1521</v>
      </c>
      <c r="B57" s="37" t="n">
        <v>46133</v>
      </c>
      <c r="C57" s="38" t="s">
        <v>1471</v>
      </c>
      <c r="D57" s="38" t="s">
        <v>102</v>
      </c>
      <c r="E57" s="38" t="n">
        <v>3</v>
      </c>
      <c r="F57" s="37" t="n">
        <v>46140</v>
      </c>
      <c r="G57" s="38" t="s">
        <v>1461</v>
      </c>
      <c r="H57" s="37" t="n">
        <v>46140</v>
      </c>
      <c r="I57" s="38"/>
      <c r="J57" s="41" t="str">
        <f aca="false">IF(A57="","",IF(AND(G57="En cours",F57&lt;&gt;"",F57&lt;Listes!$J$4),"En retard",IF(AND(G57="Reçue",H57=""),"Date de réception manquante","")))</f>
        <v/>
      </c>
    </row>
    <row r="58" customFormat="false" ht="15" hidden="false" customHeight="false" outlineLevel="0" collapsed="false">
      <c r="A58" s="38" t="s">
        <v>1522</v>
      </c>
      <c r="B58" s="37" t="n">
        <v>46134</v>
      </c>
      <c r="C58" s="38" t="s">
        <v>1471</v>
      </c>
      <c r="D58" s="38" t="s">
        <v>102</v>
      </c>
      <c r="E58" s="38" t="n">
        <v>3</v>
      </c>
      <c r="F58" s="37" t="n">
        <v>46146</v>
      </c>
      <c r="G58" s="38" t="s">
        <v>1461</v>
      </c>
      <c r="H58" s="37" t="n">
        <v>46146</v>
      </c>
      <c r="I58" s="38"/>
      <c r="J58" s="41" t="str">
        <f aca="false">IF(A58="","",IF(AND(G58="En cours",F58&lt;&gt;"",F58&lt;Listes!$J$4),"En retard",IF(AND(G58="Reçue",H58=""),"Date de réception manquante","")))</f>
        <v/>
      </c>
    </row>
    <row r="59" customFormat="false" ht="15" hidden="false" customHeight="false" outlineLevel="0" collapsed="false">
      <c r="A59" s="38" t="s">
        <v>1523</v>
      </c>
      <c r="B59" s="37" t="n">
        <v>46135</v>
      </c>
      <c r="C59" s="38" t="s">
        <v>1460</v>
      </c>
      <c r="D59" s="38" t="s">
        <v>95</v>
      </c>
      <c r="E59" s="38" t="n">
        <v>120</v>
      </c>
      <c r="F59" s="37" t="n">
        <v>46142</v>
      </c>
      <c r="G59" s="38" t="s">
        <v>1461</v>
      </c>
      <c r="H59" s="37" t="n">
        <v>46142</v>
      </c>
      <c r="I59" s="38"/>
      <c r="J59" s="41" t="str">
        <f aca="false">IF(A59="","",IF(AND(G59="En cours",F59&lt;&gt;"",F59&lt;Listes!$J$4),"En retard",IF(AND(G59="Reçue",H59=""),"Date de réception manquante","")))</f>
        <v/>
      </c>
    </row>
    <row r="60" customFormat="false" ht="15" hidden="false" customHeight="false" outlineLevel="0" collapsed="false">
      <c r="A60" s="38" t="s">
        <v>1524</v>
      </c>
      <c r="B60" s="37" t="n">
        <v>46136</v>
      </c>
      <c r="C60" s="38" t="s">
        <v>1467</v>
      </c>
      <c r="D60" s="38" t="s">
        <v>98</v>
      </c>
      <c r="E60" s="38" t="n">
        <v>24</v>
      </c>
      <c r="F60" s="37" t="n">
        <v>46161</v>
      </c>
      <c r="G60" s="38" t="s">
        <v>1461</v>
      </c>
      <c r="H60" s="37" t="n">
        <v>46161</v>
      </c>
      <c r="I60" s="38"/>
      <c r="J60" s="41" t="str">
        <f aca="false">IF(A60="","",IF(AND(G60="En cours",F60&lt;&gt;"",F60&lt;Listes!$J$4),"En retard",IF(AND(G60="Reçue",H60=""),"Date de réception manquante","")))</f>
        <v/>
      </c>
    </row>
    <row r="61" customFormat="false" ht="15" hidden="false" customHeight="false" outlineLevel="0" collapsed="false">
      <c r="A61" s="38" t="s">
        <v>1525</v>
      </c>
      <c r="B61" s="37" t="n">
        <v>46139</v>
      </c>
      <c r="C61" s="38" t="s">
        <v>1463</v>
      </c>
      <c r="D61" s="38" t="s">
        <v>96</v>
      </c>
      <c r="E61" s="38" t="n">
        <v>50</v>
      </c>
      <c r="F61" s="37" t="n">
        <v>46146</v>
      </c>
      <c r="G61" s="38" t="s">
        <v>1461</v>
      </c>
      <c r="H61" s="37" t="n">
        <v>46146</v>
      </c>
      <c r="I61" s="38"/>
      <c r="J61" s="41" t="str">
        <f aca="false">IF(A61="","",IF(AND(G61="En cours",F61&lt;&gt;"",F61&lt;Listes!$J$4),"En retard",IF(AND(G61="Reçue",H61=""),"Date de réception manquante","")))</f>
        <v/>
      </c>
    </row>
    <row r="62" customFormat="false" ht="15" hidden="false" customHeight="false" outlineLevel="0" collapsed="false">
      <c r="A62" s="38" t="s">
        <v>1526</v>
      </c>
      <c r="B62" s="37" t="n">
        <v>46140</v>
      </c>
      <c r="C62" s="38" t="s">
        <v>1474</v>
      </c>
      <c r="D62" s="38" t="s">
        <v>92</v>
      </c>
      <c r="E62" s="38" t="n">
        <v>140</v>
      </c>
      <c r="F62" s="37" t="n">
        <v>46153</v>
      </c>
      <c r="G62" s="38" t="s">
        <v>1461</v>
      </c>
      <c r="H62" s="37" t="n">
        <v>46153</v>
      </c>
      <c r="I62" s="38"/>
      <c r="J62" s="41" t="str">
        <f aca="false">IF(A62="","",IF(AND(G62="En cours",F62&lt;&gt;"",F62&lt;Listes!$J$4),"En retard",IF(AND(G62="Reçue",H62=""),"Date de réception manquante","")))</f>
        <v/>
      </c>
    </row>
    <row r="63" customFormat="false" ht="15" hidden="false" customHeight="false" outlineLevel="0" collapsed="false">
      <c r="A63" s="38" t="s">
        <v>1527</v>
      </c>
      <c r="B63" s="37" t="n">
        <v>46141</v>
      </c>
      <c r="C63" s="38" t="s">
        <v>1469</v>
      </c>
      <c r="D63" s="38" t="s">
        <v>99</v>
      </c>
      <c r="E63" s="38" t="n">
        <v>5</v>
      </c>
      <c r="F63" s="37" t="n">
        <v>46160</v>
      </c>
      <c r="G63" s="38" t="s">
        <v>1461</v>
      </c>
      <c r="H63" s="37" t="n">
        <v>46160</v>
      </c>
      <c r="I63" s="38"/>
      <c r="J63" s="41" t="str">
        <f aca="false">IF(A63="","",IF(AND(G63="En cours",F63&lt;&gt;"",F63&lt;Listes!$J$4),"En retard",IF(AND(G63="Reçue",H63=""),"Date de réception manquante","")))</f>
        <v/>
      </c>
    </row>
    <row r="64" customFormat="false" ht="15" hidden="false" customHeight="false" outlineLevel="0" collapsed="false">
      <c r="A64" s="38" t="s">
        <v>1528</v>
      </c>
      <c r="B64" s="37" t="n">
        <v>46147</v>
      </c>
      <c r="C64" s="38" t="s">
        <v>1490</v>
      </c>
      <c r="D64" s="38" t="s">
        <v>105</v>
      </c>
      <c r="E64" s="38" t="n">
        <v>4</v>
      </c>
      <c r="F64" s="37" t="n">
        <v>46168</v>
      </c>
      <c r="G64" s="38" t="s">
        <v>1461</v>
      </c>
      <c r="H64" s="37" t="n">
        <v>46168</v>
      </c>
      <c r="I64" s="38"/>
      <c r="J64" s="41" t="str">
        <f aca="false">IF(A64="","",IF(AND(G64="En cours",F64&lt;&gt;"",F64&lt;Listes!$J$4),"En retard",IF(AND(G64="Reçue",H64=""),"Date de réception manquante","")))</f>
        <v/>
      </c>
    </row>
    <row r="65" customFormat="false" ht="15" hidden="false" customHeight="false" outlineLevel="0" collapsed="false">
      <c r="A65" s="38" t="s">
        <v>1529</v>
      </c>
      <c r="B65" s="37" t="n">
        <v>46149</v>
      </c>
      <c r="C65" s="38" t="s">
        <v>1465</v>
      </c>
      <c r="D65" s="38" t="s">
        <v>97</v>
      </c>
      <c r="E65" s="38" t="n">
        <v>30</v>
      </c>
      <c r="F65" s="37" t="n">
        <v>46160</v>
      </c>
      <c r="G65" s="38" t="s">
        <v>1461</v>
      </c>
      <c r="H65" s="37" t="n">
        <v>46160</v>
      </c>
      <c r="I65" s="38"/>
      <c r="J65" s="41" t="str">
        <f aca="false">IF(A65="","",IF(AND(G65="En cours",F65&lt;&gt;"",F65&lt;Listes!$J$4),"En retard",IF(AND(G65="Reçue",H65=""),"Date de réception manquante","")))</f>
        <v/>
      </c>
    </row>
    <row r="66" customFormat="false" ht="15" hidden="false" customHeight="false" outlineLevel="0" collapsed="false">
      <c r="A66" s="38" t="s">
        <v>1530</v>
      </c>
      <c r="B66" s="37" t="n">
        <v>46155</v>
      </c>
      <c r="C66" s="38" t="s">
        <v>1471</v>
      </c>
      <c r="D66" s="38" t="s">
        <v>102</v>
      </c>
      <c r="E66" s="38" t="n">
        <v>3</v>
      </c>
      <c r="F66" s="37" t="n">
        <v>46164</v>
      </c>
      <c r="G66" s="38" t="s">
        <v>1461</v>
      </c>
      <c r="H66" s="37" t="n">
        <v>46164</v>
      </c>
      <c r="I66" s="38"/>
      <c r="J66" s="41" t="str">
        <f aca="false">IF(A66="","",IF(AND(G66="En cours",F66&lt;&gt;"",F66&lt;Listes!$J$4),"En retard",IF(AND(G66="Reçue",H66=""),"Date de réception manquante","")))</f>
        <v/>
      </c>
    </row>
    <row r="67" customFormat="false" ht="15" hidden="false" customHeight="false" outlineLevel="0" collapsed="false">
      <c r="A67" s="38" t="s">
        <v>1531</v>
      </c>
      <c r="B67" s="37" t="n">
        <v>46160</v>
      </c>
      <c r="C67" s="38" t="s">
        <v>1471</v>
      </c>
      <c r="D67" s="38" t="s">
        <v>102</v>
      </c>
      <c r="E67" s="38" t="n">
        <v>3</v>
      </c>
      <c r="F67" s="37" t="n">
        <v>46169</v>
      </c>
      <c r="G67" s="38" t="s">
        <v>1461</v>
      </c>
      <c r="H67" s="37" t="n">
        <v>46169</v>
      </c>
      <c r="I67" s="38"/>
      <c r="J67" s="41" t="str">
        <f aca="false">IF(A67="","",IF(AND(G67="En cours",F67&lt;&gt;"",F67&lt;Listes!$J$4),"En retard",IF(AND(G67="Reçue",H67=""),"Date de réception manquante","")))</f>
        <v/>
      </c>
    </row>
    <row r="68" customFormat="false" ht="15" hidden="false" customHeight="false" outlineLevel="0" collapsed="false">
      <c r="A68" s="38" t="s">
        <v>1532</v>
      </c>
      <c r="B68" s="37" t="n">
        <v>46164</v>
      </c>
      <c r="C68" s="38" t="s">
        <v>1469</v>
      </c>
      <c r="D68" s="38" t="s">
        <v>99</v>
      </c>
      <c r="E68" s="38" t="n">
        <v>5</v>
      </c>
      <c r="F68" s="37" t="n">
        <v>46178</v>
      </c>
      <c r="G68" s="38" t="s">
        <v>1461</v>
      </c>
      <c r="H68" s="37" t="n">
        <v>46178</v>
      </c>
      <c r="I68" s="38"/>
      <c r="J68" s="41" t="str">
        <f aca="false">IF(A68="","",IF(AND(G68="En cours",F68&lt;&gt;"",F68&lt;Listes!$J$4),"En retard",IF(AND(G68="Reçue",H68=""),"Date de réception manquante","")))</f>
        <v/>
      </c>
    </row>
    <row r="69" customFormat="false" ht="15" hidden="false" customHeight="false" outlineLevel="0" collapsed="false">
      <c r="A69" s="38" t="s">
        <v>1533</v>
      </c>
      <c r="B69" s="37" t="n">
        <v>46168</v>
      </c>
      <c r="C69" s="38" t="s">
        <v>1474</v>
      </c>
      <c r="D69" s="38" t="s">
        <v>92</v>
      </c>
      <c r="E69" s="38" t="n">
        <v>140</v>
      </c>
      <c r="F69" s="37" t="n">
        <v>46177</v>
      </c>
      <c r="G69" s="38" t="s">
        <v>1461</v>
      </c>
      <c r="H69" s="37" t="n">
        <v>46177</v>
      </c>
      <c r="I69" s="38"/>
      <c r="J69" s="41" t="str">
        <f aca="false">IF(A69="","",IF(AND(G69="En cours",F69&lt;&gt;"",F69&lt;Listes!$J$4),"En retard",IF(AND(G69="Reçue",H69=""),"Date de réception manquante","")))</f>
        <v/>
      </c>
    </row>
    <row r="70" customFormat="false" ht="15" hidden="false" customHeight="false" outlineLevel="0" collapsed="false">
      <c r="A70" s="38" t="s">
        <v>1534</v>
      </c>
      <c r="B70" s="37" t="n">
        <v>46169</v>
      </c>
      <c r="C70" s="38" t="s">
        <v>1460</v>
      </c>
      <c r="D70" s="38" t="s">
        <v>95</v>
      </c>
      <c r="E70" s="38" t="n">
        <v>120</v>
      </c>
      <c r="F70" s="37" t="n">
        <v>46175</v>
      </c>
      <c r="G70" s="38" t="s">
        <v>1461</v>
      </c>
      <c r="H70" s="37" t="n">
        <v>46175</v>
      </c>
      <c r="I70" s="38"/>
      <c r="J70" s="41" t="str">
        <f aca="false">IF(A70="","",IF(AND(G70="En cours",F70&lt;&gt;"",F70&lt;Listes!$J$4),"En retard",IF(AND(G70="Reçue",H70=""),"Date de réception manquante","")))</f>
        <v/>
      </c>
    </row>
    <row r="71" customFormat="false" ht="15" hidden="false" customHeight="false" outlineLevel="0" collapsed="false">
      <c r="A71" s="38" t="s">
        <v>1535</v>
      </c>
      <c r="B71" s="37" t="n">
        <v>46170</v>
      </c>
      <c r="C71" s="38" t="s">
        <v>1469</v>
      </c>
      <c r="D71" s="38" t="s">
        <v>99</v>
      </c>
      <c r="E71" s="38" t="n">
        <v>5</v>
      </c>
      <c r="F71" s="37" t="n">
        <v>46183</v>
      </c>
      <c r="G71" s="38" t="s">
        <v>1461</v>
      </c>
      <c r="H71" s="37" t="n">
        <v>46183</v>
      </c>
      <c r="I71" s="38"/>
      <c r="J71" s="41" t="str">
        <f aca="false">IF(A71="","",IF(AND(G71="En cours",F71&lt;&gt;"",F71&lt;Listes!$J$4),"En retard",IF(AND(G71="Reçue",H71=""),"Date de réception manquante","")))</f>
        <v/>
      </c>
    </row>
    <row r="72" customFormat="false" ht="15" hidden="false" customHeight="false" outlineLevel="0" collapsed="false">
      <c r="A72" s="38" t="s">
        <v>1536</v>
      </c>
      <c r="B72" s="37" t="n">
        <v>46174</v>
      </c>
      <c r="C72" s="38" t="s">
        <v>1463</v>
      </c>
      <c r="D72" s="38" t="s">
        <v>96</v>
      </c>
      <c r="E72" s="38" t="n">
        <v>50</v>
      </c>
      <c r="F72" s="37" t="n">
        <v>46183</v>
      </c>
      <c r="G72" s="38" t="s">
        <v>1461</v>
      </c>
      <c r="H72" s="37" t="n">
        <v>46183</v>
      </c>
      <c r="I72" s="38"/>
      <c r="J72" s="41" t="str">
        <f aca="false">IF(A72="","",IF(AND(G72="En cours",F72&lt;&gt;"",F72&lt;Listes!$J$4),"En retard",IF(AND(G72="Reçue",H72=""),"Date de réception manquante","")))</f>
        <v/>
      </c>
    </row>
    <row r="73" customFormat="false" ht="15" hidden="false" customHeight="false" outlineLevel="0" collapsed="false">
      <c r="A73" s="38" t="s">
        <v>1537</v>
      </c>
      <c r="B73" s="37" t="n">
        <v>46174</v>
      </c>
      <c r="C73" s="38" t="s">
        <v>1467</v>
      </c>
      <c r="D73" s="38" t="s">
        <v>98</v>
      </c>
      <c r="E73" s="38" t="n">
        <v>24</v>
      </c>
      <c r="F73" s="37" t="n">
        <v>46183</v>
      </c>
      <c r="G73" s="38" t="s">
        <v>1461</v>
      </c>
      <c r="H73" s="37" t="n">
        <v>46183</v>
      </c>
      <c r="I73" s="38"/>
      <c r="J73" s="41" t="str">
        <f aca="false">IF(A73="","",IF(AND(G73="En cours",F73&lt;&gt;"",F73&lt;Listes!$J$4),"En retard",IF(AND(G73="Reçue",H73=""),"Date de réception manquante","")))</f>
        <v/>
      </c>
    </row>
    <row r="74" customFormat="false" ht="15" hidden="false" customHeight="false" outlineLevel="0" collapsed="false">
      <c r="A74" s="38" t="s">
        <v>1538</v>
      </c>
      <c r="B74" s="37" t="n">
        <v>46175</v>
      </c>
      <c r="C74" s="38" t="s">
        <v>1471</v>
      </c>
      <c r="D74" s="38" t="s">
        <v>102</v>
      </c>
      <c r="E74" s="38" t="n">
        <v>3</v>
      </c>
      <c r="F74" s="37" t="n">
        <v>46182</v>
      </c>
      <c r="G74" s="38" t="s">
        <v>1461</v>
      </c>
      <c r="H74" s="37" t="n">
        <v>46182</v>
      </c>
      <c r="I74" s="38"/>
      <c r="J74" s="41" t="str">
        <f aca="false">IF(A74="","",IF(AND(G74="En cours",F74&lt;&gt;"",F74&lt;Listes!$J$4),"En retard",IF(AND(G74="Reçue",H74=""),"Date de réception manquante","")))</f>
        <v/>
      </c>
    </row>
    <row r="75" customFormat="false" ht="15" hidden="false" customHeight="false" outlineLevel="0" collapsed="false">
      <c r="A75" s="38" t="s">
        <v>1539</v>
      </c>
      <c r="B75" s="37" t="n">
        <v>46188</v>
      </c>
      <c r="C75" s="38" t="s">
        <v>1465</v>
      </c>
      <c r="D75" s="38" t="s">
        <v>97</v>
      </c>
      <c r="E75" s="38" t="n">
        <v>30</v>
      </c>
      <c r="F75" s="37" t="n">
        <v>46192</v>
      </c>
      <c r="G75" s="38" t="s">
        <v>1461</v>
      </c>
      <c r="H75" s="37" t="n">
        <v>46192</v>
      </c>
      <c r="I75" s="38"/>
      <c r="J75" s="41" t="str">
        <f aca="false">IF(A75="","",IF(AND(G75="En cours",F75&lt;&gt;"",F75&lt;Listes!$J$4),"En retard",IF(AND(G75="Reçue",H75=""),"Date de réception manquante","")))</f>
        <v/>
      </c>
    </row>
    <row r="76" customFormat="false" ht="15" hidden="false" customHeight="false" outlineLevel="0" collapsed="false">
      <c r="A76" s="38" t="s">
        <v>1540</v>
      </c>
      <c r="B76" s="37" t="n">
        <v>46189</v>
      </c>
      <c r="C76" s="38" t="s">
        <v>1469</v>
      </c>
      <c r="D76" s="38" t="s">
        <v>99</v>
      </c>
      <c r="E76" s="38" t="n">
        <v>5</v>
      </c>
      <c r="F76" s="37" t="n">
        <v>46199</v>
      </c>
      <c r="G76" s="38" t="s">
        <v>1461</v>
      </c>
      <c r="H76" s="37" t="n">
        <v>46199</v>
      </c>
      <c r="I76" s="38"/>
      <c r="J76" s="41" t="str">
        <f aca="false">IF(A76="","",IF(AND(G76="En cours",F76&lt;&gt;"",F76&lt;Listes!$J$4),"En retard",IF(AND(G76="Reçue",H76=""),"Date de réception manquante","")))</f>
        <v/>
      </c>
    </row>
    <row r="77" customFormat="false" ht="15" hidden="false" customHeight="false" outlineLevel="0" collapsed="false">
      <c r="A77" s="38" t="s">
        <v>1541</v>
      </c>
      <c r="B77" s="37" t="n">
        <v>46190</v>
      </c>
      <c r="C77" s="38" t="s">
        <v>1474</v>
      </c>
      <c r="D77" s="38" t="s">
        <v>92</v>
      </c>
      <c r="E77" s="38" t="n">
        <v>140</v>
      </c>
      <c r="F77" s="37" t="n">
        <v>46199</v>
      </c>
      <c r="G77" s="38" t="s">
        <v>1461</v>
      </c>
      <c r="H77" s="37" t="n">
        <v>46199</v>
      </c>
      <c r="I77" s="38"/>
      <c r="J77" s="41" t="str">
        <f aca="false">IF(A77="","",IF(AND(G77="En cours",F77&lt;&gt;"",F77&lt;Listes!$J$4),"En retard",IF(AND(G77="Reçue",H77=""),"Date de réception manquante","")))</f>
        <v/>
      </c>
    </row>
    <row r="78" customFormat="false" ht="15" hidden="false" customHeight="false" outlineLevel="0" collapsed="false">
      <c r="A78" s="38" t="s">
        <v>1542</v>
      </c>
      <c r="B78" s="37" t="n">
        <v>46196</v>
      </c>
      <c r="C78" s="38" t="s">
        <v>1460</v>
      </c>
      <c r="D78" s="38" t="s">
        <v>95</v>
      </c>
      <c r="E78" s="38" t="n">
        <v>120</v>
      </c>
      <c r="F78" s="37" t="n">
        <v>46203</v>
      </c>
      <c r="G78" s="38" t="s">
        <v>1461</v>
      </c>
      <c r="H78" s="37" t="n">
        <v>46203</v>
      </c>
      <c r="I78" s="38"/>
      <c r="J78" s="41" t="str">
        <f aca="false">IF(A78="","",IF(AND(G78="En cours",F78&lt;&gt;"",F78&lt;Listes!$J$4),"En retard",IF(AND(G78="Reçue",H78=""),"Date de réception manquante","")))</f>
        <v/>
      </c>
    </row>
    <row r="79" customFormat="false" ht="15" hidden="false" customHeight="false" outlineLevel="0" collapsed="false">
      <c r="A79" s="38" t="s">
        <v>1543</v>
      </c>
      <c r="B79" s="37" t="n">
        <v>46199</v>
      </c>
      <c r="C79" s="38" t="s">
        <v>1463</v>
      </c>
      <c r="D79" s="38" t="s">
        <v>96</v>
      </c>
      <c r="E79" s="38" t="n">
        <v>50</v>
      </c>
      <c r="F79" s="37" t="n">
        <v>46205</v>
      </c>
      <c r="G79" s="38" t="s">
        <v>1461</v>
      </c>
      <c r="H79" s="37" t="n">
        <v>46205</v>
      </c>
      <c r="I79" s="38"/>
      <c r="J79" s="41" t="str">
        <f aca="false">IF(A79="","",IF(AND(G79="En cours",F79&lt;&gt;"",F79&lt;Listes!$J$4),"En retard",IF(AND(G79="Reçue",H79=""),"Date de réception manquante","")))</f>
        <v/>
      </c>
    </row>
    <row r="80" customFormat="false" ht="15" hidden="false" customHeight="false" outlineLevel="0" collapsed="false">
      <c r="A80" s="38" t="s">
        <v>1544</v>
      </c>
      <c r="B80" s="37" t="n">
        <v>46211</v>
      </c>
      <c r="C80" s="38" t="s">
        <v>1467</v>
      </c>
      <c r="D80" s="38" t="s">
        <v>98</v>
      </c>
      <c r="E80" s="38" t="n">
        <v>24</v>
      </c>
      <c r="F80" s="37" t="n">
        <v>46234</v>
      </c>
      <c r="G80" s="38" t="s">
        <v>1461</v>
      </c>
      <c r="H80" s="37" t="n">
        <v>46234</v>
      </c>
      <c r="I80" s="38"/>
      <c r="J80" s="41" t="str">
        <f aca="false">IF(A80="","",IF(AND(G80="En cours",F80&lt;&gt;"",F80&lt;Listes!$J$4),"En retard",IF(AND(G80="Reçue",H80=""),"Date de réception manquante","")))</f>
        <v/>
      </c>
    </row>
    <row r="81" customFormat="false" ht="15" hidden="false" customHeight="false" outlineLevel="0" collapsed="false">
      <c r="A81" s="38" t="s">
        <v>1545</v>
      </c>
      <c r="B81" s="37" t="n">
        <v>46213</v>
      </c>
      <c r="C81" s="38" t="s">
        <v>1469</v>
      </c>
      <c r="D81" s="38" t="s">
        <v>99</v>
      </c>
      <c r="E81" s="38" t="n">
        <v>5</v>
      </c>
      <c r="F81" s="37" t="n">
        <v>46226</v>
      </c>
      <c r="G81" s="38" t="s">
        <v>1461</v>
      </c>
      <c r="H81" s="37" t="n">
        <v>46226</v>
      </c>
      <c r="I81" s="38"/>
      <c r="J81" s="41" t="str">
        <f aca="false">IF(A81="","",IF(AND(G81="En cours",F81&lt;&gt;"",F81&lt;Listes!$J$4),"En retard",IF(AND(G81="Reçue",H81=""),"Date de réception manquante","")))</f>
        <v/>
      </c>
    </row>
    <row r="82" customFormat="false" ht="15" hidden="false" customHeight="false" outlineLevel="0" collapsed="false">
      <c r="A82" s="38" t="s">
        <v>1546</v>
      </c>
      <c r="B82" s="37" t="n">
        <v>46218</v>
      </c>
      <c r="C82" s="38" t="s">
        <v>1474</v>
      </c>
      <c r="D82" s="38" t="s">
        <v>92</v>
      </c>
      <c r="E82" s="38" t="n">
        <v>140</v>
      </c>
      <c r="F82" s="37" t="n">
        <v>46227</v>
      </c>
      <c r="G82" s="38" t="s">
        <v>1461</v>
      </c>
      <c r="H82" s="37" t="n">
        <v>46227</v>
      </c>
      <c r="I82" s="38"/>
      <c r="J82" s="41" t="str">
        <f aca="false">IF(A82="","",IF(AND(G82="En cours",F82&lt;&gt;"",F82&lt;Listes!$J$4),"En retard",IF(AND(G82="Reçue",H82=""),"Date de réception manquante","")))</f>
        <v/>
      </c>
    </row>
    <row r="83" customFormat="false" ht="15" hidden="false" customHeight="false" outlineLevel="0" collapsed="false">
      <c r="A83" s="38" t="s">
        <v>1547</v>
      </c>
      <c r="B83" s="37" t="n">
        <v>46220</v>
      </c>
      <c r="C83" s="38" t="s">
        <v>1460</v>
      </c>
      <c r="D83" s="38" t="s">
        <v>95</v>
      </c>
      <c r="E83" s="38" t="n">
        <v>120</v>
      </c>
      <c r="F83" s="37" t="n">
        <v>46231</v>
      </c>
      <c r="G83" s="38" t="s">
        <v>1461</v>
      </c>
      <c r="H83" s="37" t="n">
        <v>46231</v>
      </c>
      <c r="I83" s="38"/>
      <c r="J83" s="41" t="str">
        <f aca="false">IF(A83="","",IF(AND(G83="En cours",F83&lt;&gt;"",F83&lt;Listes!$J$4),"En retard",IF(AND(G83="Reçue",H83=""),"Date de réception manquante","")))</f>
        <v/>
      </c>
    </row>
    <row r="84" customFormat="false" ht="15" hidden="false" customHeight="false" outlineLevel="0" collapsed="false">
      <c r="A84" s="38" t="s">
        <v>1548</v>
      </c>
      <c r="B84" s="37" t="n">
        <v>46223</v>
      </c>
      <c r="C84" s="38" t="s">
        <v>1465</v>
      </c>
      <c r="D84" s="38" t="s">
        <v>97</v>
      </c>
      <c r="E84" s="38" t="n">
        <v>30</v>
      </c>
      <c r="F84" s="37" t="n">
        <v>46227</v>
      </c>
      <c r="G84" s="38" t="s">
        <v>1461</v>
      </c>
      <c r="H84" s="37" t="n">
        <v>46227</v>
      </c>
      <c r="I84" s="38"/>
      <c r="J84" s="41" t="str">
        <f aca="false">IF(A84="","",IF(AND(G84="En cours",F84&lt;&gt;"",F84&lt;Listes!$J$4),"En retard",IF(AND(G84="Reçue",H84=""),"Date de réception manquante","")))</f>
        <v/>
      </c>
    </row>
    <row r="85" customFormat="false" ht="15" hidden="false" customHeight="false" outlineLevel="0" collapsed="false">
      <c r="A85" s="38" t="s">
        <v>1549</v>
      </c>
      <c r="B85" s="37" t="n">
        <v>46224</v>
      </c>
      <c r="C85" s="38" t="s">
        <v>1490</v>
      </c>
      <c r="D85" s="38" t="s">
        <v>105</v>
      </c>
      <c r="E85" s="38" t="n">
        <v>4</v>
      </c>
      <c r="F85" s="37" t="n">
        <v>46260</v>
      </c>
      <c r="G85" s="38" t="s">
        <v>1461</v>
      </c>
      <c r="H85" s="37" t="n">
        <v>46260</v>
      </c>
      <c r="I85" s="38"/>
      <c r="J85" s="41" t="str">
        <f aca="false">IF(A85="","",IF(AND(G85="En cours",F85&lt;&gt;"",F85&lt;Listes!$J$4),"En retard",IF(AND(G85="Reçue",H85=""),"Date de réception manquante","")))</f>
        <v/>
      </c>
    </row>
    <row r="86" customFormat="false" ht="15" hidden="false" customHeight="false" outlineLevel="0" collapsed="false">
      <c r="A86" s="38" t="s">
        <v>1550</v>
      </c>
      <c r="B86" s="37" t="n">
        <v>46227</v>
      </c>
      <c r="C86" s="38" t="s">
        <v>1463</v>
      </c>
      <c r="D86" s="38" t="s">
        <v>96</v>
      </c>
      <c r="E86" s="38" t="n">
        <v>50</v>
      </c>
      <c r="F86" s="37" t="n">
        <v>46259</v>
      </c>
      <c r="G86" s="38" t="s">
        <v>1461</v>
      </c>
      <c r="H86" s="37" t="n">
        <v>46259</v>
      </c>
      <c r="I86" s="38"/>
      <c r="J86" s="41" t="str">
        <f aca="false">IF(A86="","",IF(AND(G86="En cours",F86&lt;&gt;"",F86&lt;Listes!$J$4),"En retard",IF(AND(G86="Reçue",H86=""),"Date de réception manquante","")))</f>
        <v/>
      </c>
    </row>
    <row r="87" customFormat="false" ht="15" hidden="false" customHeight="false" outlineLevel="0" collapsed="false">
      <c r="A87" s="38" t="s">
        <v>1551</v>
      </c>
      <c r="B87" s="37" t="n">
        <v>46234</v>
      </c>
      <c r="C87" s="38" t="s">
        <v>1469</v>
      </c>
      <c r="D87" s="38" t="s">
        <v>99</v>
      </c>
      <c r="E87" s="38" t="n">
        <v>5</v>
      </c>
      <c r="F87" s="37" t="n">
        <v>46269</v>
      </c>
      <c r="G87" s="38" t="s">
        <v>1461</v>
      </c>
      <c r="H87" s="37" t="n">
        <v>46269</v>
      </c>
      <c r="I87" s="38"/>
      <c r="J87" s="41" t="str">
        <f aca="false">IF(A87="","",IF(AND(G87="En cours",F87&lt;&gt;"",F87&lt;Listes!$J$4),"En retard",IF(AND(G87="Reçue",H87=""),"Date de réception manquante","")))</f>
        <v/>
      </c>
    </row>
    <row r="88" customFormat="false" ht="15" hidden="false" customHeight="false" outlineLevel="0" collapsed="false">
      <c r="A88" s="38" t="s">
        <v>1552</v>
      </c>
      <c r="B88" s="37" t="n">
        <v>46259</v>
      </c>
      <c r="C88" s="38" t="s">
        <v>1469</v>
      </c>
      <c r="D88" s="38" t="s">
        <v>99</v>
      </c>
      <c r="E88" s="38" t="n">
        <v>5</v>
      </c>
      <c r="F88" s="37" t="n">
        <v>46273</v>
      </c>
      <c r="G88" s="38" t="s">
        <v>1461</v>
      </c>
      <c r="H88" s="37" t="n">
        <v>46273</v>
      </c>
      <c r="I88" s="38"/>
      <c r="J88" s="41" t="str">
        <f aca="false">IF(A88="","",IF(AND(G88="En cours",F88&lt;&gt;"",F88&lt;Listes!$J$4),"En retard",IF(AND(G88="Reçue",H88=""),"Date de réception manquante","")))</f>
        <v/>
      </c>
    </row>
    <row r="89" customFormat="false" ht="15" hidden="false" customHeight="false" outlineLevel="0" collapsed="false">
      <c r="A89" s="38" t="s">
        <v>1553</v>
      </c>
      <c r="B89" s="37" t="n">
        <v>46265</v>
      </c>
      <c r="C89" s="38" t="s">
        <v>1474</v>
      </c>
      <c r="D89" s="38" t="s">
        <v>92</v>
      </c>
      <c r="E89" s="38" t="n">
        <v>140</v>
      </c>
      <c r="F89" s="37" t="n">
        <v>46274</v>
      </c>
      <c r="G89" s="38" t="s">
        <v>1461</v>
      </c>
      <c r="H89" s="37" t="n">
        <v>46274</v>
      </c>
      <c r="I89" s="38"/>
      <c r="J89" s="41" t="str">
        <f aca="false">IF(A89="","",IF(AND(G89="En cours",F89&lt;&gt;"",F89&lt;Listes!$J$4),"En retard",IF(AND(G89="Reçue",H89=""),"Date de réception manquante","")))</f>
        <v/>
      </c>
    </row>
    <row r="90" customFormat="false" ht="15" hidden="false" customHeight="false" outlineLevel="0" collapsed="false">
      <c r="A90" s="38" t="s">
        <v>1554</v>
      </c>
      <c r="B90" s="37" t="n">
        <v>46265</v>
      </c>
      <c r="C90" s="38" t="s">
        <v>1467</v>
      </c>
      <c r="D90" s="38" t="s">
        <v>98</v>
      </c>
      <c r="E90" s="38" t="n">
        <v>24</v>
      </c>
      <c r="F90" s="37" t="n">
        <v>46280</v>
      </c>
      <c r="G90" s="38" t="s">
        <v>1461</v>
      </c>
      <c r="H90" s="37" t="n">
        <v>46280</v>
      </c>
      <c r="I90" s="38"/>
      <c r="J90" s="41" t="str">
        <f aca="false">IF(A90="","",IF(AND(G90="En cours",F90&lt;&gt;"",F90&lt;Listes!$J$4),"En retard",IF(AND(G90="Reçue",H90=""),"Date de réception manquante","")))</f>
        <v/>
      </c>
    </row>
    <row r="91" customFormat="false" ht="15" hidden="false" customHeight="false" outlineLevel="0" collapsed="false">
      <c r="A91" s="38" t="s">
        <v>1555</v>
      </c>
      <c r="B91" s="37" t="n">
        <v>46268</v>
      </c>
      <c r="C91" s="38" t="s">
        <v>1463</v>
      </c>
      <c r="D91" s="38" t="s">
        <v>96</v>
      </c>
      <c r="E91" s="38" t="n">
        <v>50</v>
      </c>
      <c r="F91" s="37" t="n">
        <v>46275</v>
      </c>
      <c r="G91" s="38" t="s">
        <v>1461</v>
      </c>
      <c r="H91" s="37" t="n">
        <v>46275</v>
      </c>
      <c r="I91" s="38"/>
      <c r="J91" s="41" t="str">
        <f aca="false">IF(A91="","",IF(AND(G91="En cours",F91&lt;&gt;"",F91&lt;Listes!$J$4),"En retard",IF(AND(G91="Reçue",H91=""),"Date de réception manquante","")))</f>
        <v/>
      </c>
    </row>
    <row r="92" customFormat="false" ht="15" hidden="false" customHeight="false" outlineLevel="0" collapsed="false">
      <c r="A92" s="38" t="s">
        <v>1556</v>
      </c>
      <c r="B92" s="37" t="n">
        <v>46268</v>
      </c>
      <c r="C92" s="38" t="s">
        <v>1465</v>
      </c>
      <c r="D92" s="38" t="s">
        <v>97</v>
      </c>
      <c r="E92" s="38" t="n">
        <v>30</v>
      </c>
      <c r="F92" s="37" t="n">
        <v>46274</v>
      </c>
      <c r="G92" s="38" t="s">
        <v>1461</v>
      </c>
      <c r="H92" s="37" t="n">
        <v>46274</v>
      </c>
      <c r="I92" s="38"/>
      <c r="J92" s="41" t="str">
        <f aca="false">IF(A92="","",IF(AND(G92="En cours",F92&lt;&gt;"",F92&lt;Listes!$J$4),"En retard",IF(AND(G92="Reçue",H92=""),"Date de réception manquante","")))</f>
        <v/>
      </c>
    </row>
    <row r="93" customFormat="false" ht="15" hidden="false" customHeight="false" outlineLevel="0" collapsed="false">
      <c r="A93" s="38" t="s">
        <v>1557</v>
      </c>
      <c r="B93" s="37" t="n">
        <v>46269</v>
      </c>
      <c r="C93" s="38" t="s">
        <v>1460</v>
      </c>
      <c r="D93" s="38" t="s">
        <v>95</v>
      </c>
      <c r="E93" s="38" t="n">
        <v>120</v>
      </c>
      <c r="F93" s="37" t="n">
        <v>46274</v>
      </c>
      <c r="G93" s="38" t="s">
        <v>1461</v>
      </c>
      <c r="H93" s="37" t="n">
        <v>46274</v>
      </c>
      <c r="I93" s="38"/>
      <c r="J93" s="41" t="str">
        <f aca="false">IF(A93="","",IF(AND(G93="En cours",F93&lt;&gt;"",F93&lt;Listes!$J$4),"En retard",IF(AND(G93="Reçue",H93=""),"Date de réception manquante","")))</f>
        <v/>
      </c>
    </row>
    <row r="94" customFormat="false" ht="15" hidden="false" customHeight="false" outlineLevel="0" collapsed="false">
      <c r="A94" s="38" t="s">
        <v>1558</v>
      </c>
      <c r="B94" s="37" t="n">
        <v>46272</v>
      </c>
      <c r="C94" s="38" t="s">
        <v>1471</v>
      </c>
      <c r="D94" s="38" t="s">
        <v>102</v>
      </c>
      <c r="E94" s="38" t="n">
        <v>3</v>
      </c>
      <c r="F94" s="37" t="n">
        <v>46279</v>
      </c>
      <c r="G94" s="38" t="s">
        <v>1461</v>
      </c>
      <c r="H94" s="37" t="n">
        <v>46279</v>
      </c>
      <c r="I94" s="38"/>
      <c r="J94" s="41" t="str">
        <f aca="false">IF(A94="","",IF(AND(G94="En cours",F94&lt;&gt;"",F94&lt;Listes!$J$4),"En retard",IF(AND(G94="Reçue",H94=""),"Date de réception manquante","")))</f>
        <v/>
      </c>
    </row>
    <row r="95" customFormat="false" ht="15" hidden="false" customHeight="false" outlineLevel="0" collapsed="false">
      <c r="A95" s="38" t="s">
        <v>1559</v>
      </c>
      <c r="B95" s="37" t="n">
        <v>46276</v>
      </c>
      <c r="C95" s="38" t="s">
        <v>1469</v>
      </c>
      <c r="D95" s="38" t="s">
        <v>99</v>
      </c>
      <c r="E95" s="38" t="n">
        <v>5</v>
      </c>
      <c r="F95" s="37" t="n">
        <v>46289</v>
      </c>
      <c r="G95" s="38" t="s">
        <v>1461</v>
      </c>
      <c r="H95" s="37" t="n">
        <v>46289</v>
      </c>
      <c r="I95" s="38"/>
      <c r="J95" s="41" t="str">
        <f aca="false">IF(A95="","",IF(AND(G95="En cours",F95&lt;&gt;"",F95&lt;Listes!$J$4),"En retard",IF(AND(G95="Reçue",H95=""),"Date de réception manquante","")))</f>
        <v/>
      </c>
    </row>
    <row r="96" customFormat="false" ht="15" hidden="false" customHeight="false" outlineLevel="0" collapsed="false">
      <c r="A96" s="38" t="s">
        <v>1560</v>
      </c>
      <c r="B96" s="37" t="n">
        <v>46283</v>
      </c>
      <c r="C96" s="38" t="s">
        <v>1467</v>
      </c>
      <c r="D96" s="38" t="s">
        <v>98</v>
      </c>
      <c r="E96" s="38" t="n">
        <v>24</v>
      </c>
      <c r="F96" s="37" t="n">
        <v>46293</v>
      </c>
      <c r="G96" s="38" t="s">
        <v>1461</v>
      </c>
      <c r="H96" s="37" t="n">
        <v>46293</v>
      </c>
      <c r="I96" s="38"/>
      <c r="J96" s="41" t="str">
        <f aca="false">IF(A96="","",IF(AND(G96="En cours",F96&lt;&gt;"",F96&lt;Listes!$J$4),"En retard",IF(AND(G96="Reçue",H96=""),"Date de réception manquante","")))</f>
        <v/>
      </c>
    </row>
    <row r="97" customFormat="false" ht="15" hidden="false" customHeight="false" outlineLevel="0" collapsed="false">
      <c r="A97" s="38" t="s">
        <v>1561</v>
      </c>
      <c r="B97" s="37" t="n">
        <v>46295</v>
      </c>
      <c r="C97" s="38" t="s">
        <v>1463</v>
      </c>
      <c r="D97" s="38" t="s">
        <v>96</v>
      </c>
      <c r="E97" s="38" t="n">
        <v>50</v>
      </c>
      <c r="F97" s="37" t="n">
        <v>46302</v>
      </c>
      <c r="G97" s="38" t="s">
        <v>1562</v>
      </c>
      <c r="H97" s="37"/>
      <c r="I97" s="38" t="s">
        <v>1563</v>
      </c>
      <c r="J97" s="41" t="str">
        <f aca="false">IF(A97="","",IF(AND(G97="En cours",F97&lt;&gt;"",F97&lt;Listes!$J$4),"En retard",IF(AND(G97="Reçue",H97=""),"Date de réception manquante","")))</f>
        <v/>
      </c>
    </row>
    <row r="98" customFormat="false" ht="15" hidden="false" customHeight="false" outlineLevel="0" collapsed="false">
      <c r="J98" s="41" t="str">
        <f aca="false">IF(A98="","",IF(AND(G98="En cours",F98&lt;&gt;"",F98&lt;Listes!$J$4),"En retard",IF(AND(G98="Reçue",H98=""),"Date de réception manquante","")))</f>
        <v/>
      </c>
    </row>
    <row r="99" customFormat="false" ht="15" hidden="false" customHeight="false" outlineLevel="0" collapsed="false">
      <c r="J99" s="41" t="str">
        <f aca="false">IF(A99="","",IF(AND(G99="En cours",F99&lt;&gt;"",F99&lt;Listes!$J$4),"En retard",IF(AND(G99="Reçue",H99=""),"Date de réception manquante","")))</f>
        <v/>
      </c>
    </row>
    <row r="100" customFormat="false" ht="15" hidden="false" customHeight="false" outlineLevel="0" collapsed="false">
      <c r="J100" s="41" t="str">
        <f aca="false">IF(A100="","",IF(AND(G100="En cours",F100&lt;&gt;"",F100&lt;Listes!$J$4),"En retard",IF(AND(G100="Reçue",H100=""),"Date de réception manquante","")))</f>
        <v/>
      </c>
    </row>
    <row r="101" customFormat="false" ht="15" hidden="false" customHeight="false" outlineLevel="0" collapsed="false">
      <c r="J101" s="41" t="str">
        <f aca="false">IF(A101="","",IF(AND(G101="En cours",F101&lt;&gt;"",F101&lt;Listes!$J$4),"En retard",IF(AND(G101="Reçue",H101=""),"Date de réception manquante","")))</f>
        <v/>
      </c>
    </row>
    <row r="102" customFormat="false" ht="15" hidden="false" customHeight="false" outlineLevel="0" collapsed="false">
      <c r="J102" s="41" t="str">
        <f aca="false">IF(A102="","",IF(AND(G102="En cours",F102&lt;&gt;"",F102&lt;Listes!$J$4),"En retard",IF(AND(G102="Reçue",H102=""),"Date de réception manquante","")))</f>
        <v/>
      </c>
    </row>
    <row r="103" customFormat="false" ht="15" hidden="false" customHeight="false" outlineLevel="0" collapsed="false">
      <c r="J103" s="41" t="str">
        <f aca="false">IF(A103="","",IF(AND(G103="En cours",F103&lt;&gt;"",F103&lt;Listes!$J$4),"En retard",IF(AND(G103="Reçue",H103=""),"Date de réception manquante","")))</f>
        <v/>
      </c>
    </row>
    <row r="104" customFormat="false" ht="15" hidden="false" customHeight="false" outlineLevel="0" collapsed="false">
      <c r="J104" s="41" t="str">
        <f aca="false">IF(A104="","",IF(AND(G104="En cours",F104&lt;&gt;"",F104&lt;Listes!$J$4),"En retard",IF(AND(G104="Reçue",H104=""),"Date de réception manquante","")))</f>
        <v/>
      </c>
    </row>
    <row r="105" customFormat="false" ht="15" hidden="false" customHeight="false" outlineLevel="0" collapsed="false">
      <c r="J105" s="41" t="str">
        <f aca="false">IF(A105="","",IF(AND(G105="En cours",F105&lt;&gt;"",F105&lt;Listes!$J$4),"En retard",IF(AND(G105="Reçue",H105=""),"Date de réception manquante","")))</f>
        <v/>
      </c>
    </row>
    <row r="106" customFormat="false" ht="15" hidden="false" customHeight="false" outlineLevel="0" collapsed="false">
      <c r="J106" s="41" t="str">
        <f aca="false">IF(A106="","",IF(AND(G106="En cours",F106&lt;&gt;"",F106&lt;Listes!$J$4),"En retard",IF(AND(G106="Reçue",H106=""),"Date de réception manquante","")))</f>
        <v/>
      </c>
    </row>
    <row r="107" customFormat="false" ht="15" hidden="false" customHeight="false" outlineLevel="0" collapsed="false">
      <c r="J107" s="41" t="str">
        <f aca="false">IF(A107="","",IF(AND(G107="En cours",F107&lt;&gt;"",F107&lt;Listes!$J$4),"En retard",IF(AND(G107="Reçue",H107=""),"Date de réception manquante","")))</f>
        <v/>
      </c>
    </row>
    <row r="108" customFormat="false" ht="15" hidden="false" customHeight="false" outlineLevel="0" collapsed="false">
      <c r="J108" s="41" t="str">
        <f aca="false">IF(A108="","",IF(AND(G108="En cours",F108&lt;&gt;"",F108&lt;Listes!$J$4),"En retard",IF(AND(G108="Reçue",H108=""),"Date de réception manquante","")))</f>
        <v/>
      </c>
    </row>
    <row r="109" customFormat="false" ht="15" hidden="false" customHeight="false" outlineLevel="0" collapsed="false">
      <c r="J109" s="41" t="str">
        <f aca="false">IF(A109="","",IF(AND(G109="En cours",F109&lt;&gt;"",F109&lt;Listes!$J$4),"En retard",IF(AND(G109="Reçue",H109=""),"Date de réception manquante","")))</f>
        <v/>
      </c>
    </row>
    <row r="110" customFormat="false" ht="15" hidden="false" customHeight="false" outlineLevel="0" collapsed="false">
      <c r="J110" s="41" t="str">
        <f aca="false">IF(A110="","",IF(AND(G110="En cours",F110&lt;&gt;"",F110&lt;Listes!$J$4),"En retard",IF(AND(G110="Reçue",H110=""),"Date de réception manquante","")))</f>
        <v/>
      </c>
    </row>
    <row r="111" customFormat="false" ht="15" hidden="false" customHeight="false" outlineLevel="0" collapsed="false">
      <c r="J111" s="41" t="str">
        <f aca="false">IF(A111="","",IF(AND(G111="En cours",F111&lt;&gt;"",F111&lt;Listes!$J$4),"En retard",IF(AND(G111="Reçue",H111=""),"Date de réception manquante","")))</f>
        <v/>
      </c>
    </row>
    <row r="112" customFormat="false" ht="15" hidden="false" customHeight="false" outlineLevel="0" collapsed="false">
      <c r="J112" s="41" t="str">
        <f aca="false">IF(A112="","",IF(AND(G112="En cours",F112&lt;&gt;"",F112&lt;Listes!$J$4),"En retard",IF(AND(G112="Reçue",H112=""),"Date de réception manquante","")))</f>
        <v/>
      </c>
    </row>
    <row r="113" customFormat="false" ht="15" hidden="false" customHeight="false" outlineLevel="0" collapsed="false">
      <c r="J113" s="41" t="str">
        <f aca="false">IF(A113="","",IF(AND(G113="En cours",F113&lt;&gt;"",F113&lt;Listes!$J$4),"En retard",IF(AND(G113="Reçue",H113=""),"Date de réception manquante","")))</f>
        <v/>
      </c>
    </row>
    <row r="114" customFormat="false" ht="15" hidden="false" customHeight="false" outlineLevel="0" collapsed="false">
      <c r="J114" s="41" t="str">
        <f aca="false">IF(A114="","",IF(AND(G114="En cours",F114&lt;&gt;"",F114&lt;Listes!$J$4),"En retard",IF(AND(G114="Reçue",H114=""),"Date de réception manquante","")))</f>
        <v/>
      </c>
    </row>
    <row r="115" customFormat="false" ht="15" hidden="false" customHeight="false" outlineLevel="0" collapsed="false">
      <c r="J115" s="41" t="str">
        <f aca="false">IF(A115="","",IF(AND(G115="En cours",F115&lt;&gt;"",F115&lt;Listes!$J$4),"En retard",IF(AND(G115="Reçue",H115=""),"Date de réception manquante","")))</f>
        <v/>
      </c>
    </row>
    <row r="116" customFormat="false" ht="15" hidden="false" customHeight="false" outlineLevel="0" collapsed="false">
      <c r="J116" s="41" t="str">
        <f aca="false">IF(A116="","",IF(AND(G116="En cours",F116&lt;&gt;"",F116&lt;Listes!$J$4),"En retard",IF(AND(G116="Reçue",H116=""),"Date de réception manquante","")))</f>
        <v/>
      </c>
    </row>
    <row r="117" customFormat="false" ht="15" hidden="false" customHeight="false" outlineLevel="0" collapsed="false">
      <c r="J117" s="41" t="str">
        <f aca="false">IF(A117="","",IF(AND(G117="En cours",F117&lt;&gt;"",F117&lt;Listes!$J$4),"En retard",IF(AND(G117="Reçue",H117=""),"Date de réception manquante","")))</f>
        <v/>
      </c>
    </row>
    <row r="118" customFormat="false" ht="15" hidden="false" customHeight="false" outlineLevel="0" collapsed="false">
      <c r="J118" s="41" t="str">
        <f aca="false">IF(A118="","",IF(AND(G118="En cours",F118&lt;&gt;"",F118&lt;Listes!$J$4),"En retard",IF(AND(G118="Reçue",H118=""),"Date de réception manquante","")))</f>
        <v/>
      </c>
    </row>
    <row r="119" customFormat="false" ht="15" hidden="false" customHeight="false" outlineLevel="0" collapsed="false">
      <c r="J119" s="41" t="str">
        <f aca="false">IF(A119="","",IF(AND(G119="En cours",F119&lt;&gt;"",F119&lt;Listes!$J$4),"En retard",IF(AND(G119="Reçue",H119=""),"Date de réception manquante","")))</f>
        <v/>
      </c>
    </row>
    <row r="120" customFormat="false" ht="15" hidden="false" customHeight="false" outlineLevel="0" collapsed="false">
      <c r="J120" s="41" t="str">
        <f aca="false">IF(A120="","",IF(AND(G120="En cours",F120&lt;&gt;"",F120&lt;Listes!$J$4),"En retard",IF(AND(G120="Reçue",H120=""),"Date de réception manquante","")))</f>
        <v/>
      </c>
    </row>
    <row r="121" customFormat="false" ht="15" hidden="false" customHeight="false" outlineLevel="0" collapsed="false">
      <c r="J121" s="41" t="str">
        <f aca="false">IF(A121="","",IF(AND(G121="En cours",F121&lt;&gt;"",F121&lt;Listes!$J$4),"En retard",IF(AND(G121="Reçue",H121=""),"Date de réception manquante","")))</f>
        <v/>
      </c>
    </row>
    <row r="122" customFormat="false" ht="15" hidden="false" customHeight="false" outlineLevel="0" collapsed="false">
      <c r="J122" s="41" t="str">
        <f aca="false">IF(A122="","",IF(AND(G122="En cours",F122&lt;&gt;"",F122&lt;Listes!$J$4),"En retard",IF(AND(G122="Reçue",H122=""),"Date de réception manquante","")))</f>
        <v/>
      </c>
    </row>
    <row r="123" customFormat="false" ht="15" hidden="false" customHeight="false" outlineLevel="0" collapsed="false">
      <c r="J123" s="41" t="str">
        <f aca="false">IF(A123="","",IF(AND(G123="En cours",F123&lt;&gt;"",F123&lt;Listes!$J$4),"En retard",IF(AND(G123="Reçue",H123=""),"Date de réception manquante","")))</f>
        <v/>
      </c>
    </row>
    <row r="124" customFormat="false" ht="15" hidden="false" customHeight="false" outlineLevel="0" collapsed="false">
      <c r="J124" s="41" t="str">
        <f aca="false">IF(A124="","",IF(AND(G124="En cours",F124&lt;&gt;"",F124&lt;Listes!$J$4),"En retard",IF(AND(G124="Reçue",H124=""),"Date de réception manquante","")))</f>
        <v/>
      </c>
    </row>
    <row r="125" customFormat="false" ht="15" hidden="false" customHeight="false" outlineLevel="0" collapsed="false">
      <c r="J125" s="41" t="str">
        <f aca="false">IF(A125="","",IF(AND(G125="En cours",F125&lt;&gt;"",F125&lt;Listes!$J$4),"En retard",IF(AND(G125="Reçue",H125=""),"Date de réception manquante","")))</f>
        <v/>
      </c>
    </row>
    <row r="126" customFormat="false" ht="15" hidden="false" customHeight="false" outlineLevel="0" collapsed="false">
      <c r="J126" s="41" t="str">
        <f aca="false">IF(A126="","",IF(AND(G126="En cours",F126&lt;&gt;"",F126&lt;Listes!$J$4),"En retard",IF(AND(G126="Reçue",H126=""),"Date de réception manquante","")))</f>
        <v/>
      </c>
    </row>
    <row r="127" customFormat="false" ht="15" hidden="false" customHeight="false" outlineLevel="0" collapsed="false">
      <c r="J127" s="41" t="str">
        <f aca="false">IF(A127="","",IF(AND(G127="En cours",F127&lt;&gt;"",F127&lt;Listes!$J$4),"En retard",IF(AND(G127="Reçue",H127=""),"Date de réception manquante","")))</f>
        <v/>
      </c>
    </row>
    <row r="128" customFormat="false" ht="15" hidden="false" customHeight="false" outlineLevel="0" collapsed="false">
      <c r="J128" s="41" t="str">
        <f aca="false">IF(A128="","",IF(AND(G128="En cours",F128&lt;&gt;"",F128&lt;Listes!$J$4),"En retard",IF(AND(G128="Reçue",H128=""),"Date de réception manquante","")))</f>
        <v/>
      </c>
    </row>
    <row r="129" customFormat="false" ht="15" hidden="false" customHeight="false" outlineLevel="0" collapsed="false">
      <c r="J129" s="41" t="str">
        <f aca="false">IF(A129="","",IF(AND(G129="En cours",F129&lt;&gt;"",F129&lt;Listes!$J$4),"En retard",IF(AND(G129="Reçue",H129=""),"Date de réception manquante","")))</f>
        <v/>
      </c>
    </row>
    <row r="130" customFormat="false" ht="15" hidden="false" customHeight="false" outlineLevel="0" collapsed="false">
      <c r="J130" s="41" t="str">
        <f aca="false">IF(A130="","",IF(AND(G130="En cours",F130&lt;&gt;"",F130&lt;Listes!$J$4),"En retard",IF(AND(G130="Reçue",H130=""),"Date de réception manquante","")))</f>
        <v/>
      </c>
    </row>
    <row r="131" customFormat="false" ht="15" hidden="false" customHeight="false" outlineLevel="0" collapsed="false">
      <c r="J131" s="41" t="str">
        <f aca="false">IF(A131="","",IF(AND(G131="En cours",F131&lt;&gt;"",F131&lt;Listes!$J$4),"En retard",IF(AND(G131="Reçue",H131=""),"Date de réception manquante","")))</f>
        <v/>
      </c>
    </row>
    <row r="132" customFormat="false" ht="15" hidden="false" customHeight="false" outlineLevel="0" collapsed="false">
      <c r="J132" s="41" t="str">
        <f aca="false">IF(A132="","",IF(AND(G132="En cours",F132&lt;&gt;"",F132&lt;Listes!$J$4),"En retard",IF(AND(G132="Reçue",H132=""),"Date de réception manquante","")))</f>
        <v/>
      </c>
    </row>
    <row r="133" customFormat="false" ht="15" hidden="false" customHeight="false" outlineLevel="0" collapsed="false">
      <c r="J133" s="41" t="str">
        <f aca="false">IF(A133="","",IF(AND(G133="En cours",F133&lt;&gt;"",F133&lt;Listes!$J$4),"En retard",IF(AND(G133="Reçue",H133=""),"Date de réception manquante","")))</f>
        <v/>
      </c>
    </row>
    <row r="134" customFormat="false" ht="15" hidden="false" customHeight="false" outlineLevel="0" collapsed="false">
      <c r="J134" s="41" t="str">
        <f aca="false">IF(A134="","",IF(AND(G134="En cours",F134&lt;&gt;"",F134&lt;Listes!$J$4),"En retard",IF(AND(G134="Reçue",H134=""),"Date de réception manquante","")))</f>
        <v/>
      </c>
    </row>
    <row r="135" customFormat="false" ht="15" hidden="false" customHeight="false" outlineLevel="0" collapsed="false">
      <c r="J135" s="41" t="str">
        <f aca="false">IF(A135="","",IF(AND(G135="En cours",F135&lt;&gt;"",F135&lt;Listes!$J$4),"En retard",IF(AND(G135="Reçue",H135=""),"Date de réception manquante","")))</f>
        <v/>
      </c>
    </row>
    <row r="136" customFormat="false" ht="15" hidden="false" customHeight="false" outlineLevel="0" collapsed="false">
      <c r="J136" s="41" t="str">
        <f aca="false">IF(A136="","",IF(AND(G136="En cours",F136&lt;&gt;"",F136&lt;Listes!$J$4),"En retard",IF(AND(G136="Reçue",H136=""),"Date de réception manquante","")))</f>
        <v/>
      </c>
    </row>
    <row r="137" customFormat="false" ht="15" hidden="false" customHeight="false" outlineLevel="0" collapsed="false">
      <c r="J137" s="41" t="str">
        <f aca="false">IF(A137="","",IF(AND(G137="En cours",F137&lt;&gt;"",F137&lt;Listes!$J$4),"En retard",IF(AND(G137="Reçue",H137=""),"Date de réception manquante","")))</f>
        <v/>
      </c>
    </row>
    <row r="138" customFormat="false" ht="15" hidden="false" customHeight="false" outlineLevel="0" collapsed="false">
      <c r="J138" s="41" t="str">
        <f aca="false">IF(A138="","",IF(AND(G138="En cours",F138&lt;&gt;"",F138&lt;Listes!$J$4),"En retard",IF(AND(G138="Reçue",H138=""),"Date de réception manquante","")))</f>
        <v/>
      </c>
    </row>
    <row r="139" customFormat="false" ht="15" hidden="false" customHeight="false" outlineLevel="0" collapsed="false">
      <c r="J139" s="41" t="str">
        <f aca="false">IF(A139="","",IF(AND(G139="En cours",F139&lt;&gt;"",F139&lt;Listes!$J$4),"En retard",IF(AND(G139="Reçue",H139=""),"Date de réception manquante","")))</f>
        <v/>
      </c>
    </row>
    <row r="140" customFormat="false" ht="15" hidden="false" customHeight="false" outlineLevel="0" collapsed="false">
      <c r="J140" s="41" t="str">
        <f aca="false">IF(A140="","",IF(AND(G140="En cours",F140&lt;&gt;"",F140&lt;Listes!$J$4),"En retard",IF(AND(G140="Reçue",H140=""),"Date de réception manquante","")))</f>
        <v/>
      </c>
    </row>
    <row r="141" customFormat="false" ht="15" hidden="false" customHeight="false" outlineLevel="0" collapsed="false">
      <c r="J141" s="41" t="str">
        <f aca="false">IF(A141="","",IF(AND(G141="En cours",F141&lt;&gt;"",F141&lt;Listes!$J$4),"En retard",IF(AND(G141="Reçue",H141=""),"Date de réception manquante","")))</f>
        <v/>
      </c>
    </row>
    <row r="142" customFormat="false" ht="15" hidden="false" customHeight="false" outlineLevel="0" collapsed="false">
      <c r="J142" s="41" t="str">
        <f aca="false">IF(A142="","",IF(AND(G142="En cours",F142&lt;&gt;"",F142&lt;Listes!$J$4),"En retard",IF(AND(G142="Reçue",H142=""),"Date de réception manquante","")))</f>
        <v/>
      </c>
    </row>
    <row r="143" customFormat="false" ht="15" hidden="false" customHeight="false" outlineLevel="0" collapsed="false">
      <c r="J143" s="41" t="str">
        <f aca="false">IF(A143="","",IF(AND(G143="En cours",F143&lt;&gt;"",F143&lt;Listes!$J$4),"En retard",IF(AND(G143="Reçue",H143=""),"Date de réception manquante","")))</f>
        <v/>
      </c>
    </row>
    <row r="144" customFormat="false" ht="15" hidden="false" customHeight="false" outlineLevel="0" collapsed="false">
      <c r="J144" s="41" t="str">
        <f aca="false">IF(A144="","",IF(AND(G144="En cours",F144&lt;&gt;"",F144&lt;Listes!$J$4),"En retard",IF(AND(G144="Reçue",H144=""),"Date de réception manquante","")))</f>
        <v/>
      </c>
    </row>
    <row r="145" customFormat="false" ht="15" hidden="false" customHeight="false" outlineLevel="0" collapsed="false">
      <c r="J145" s="41" t="str">
        <f aca="false">IF(A145="","",IF(AND(G145="En cours",F145&lt;&gt;"",F145&lt;Listes!$J$4),"En retard",IF(AND(G145="Reçue",H145=""),"Date de réception manquante","")))</f>
        <v/>
      </c>
    </row>
    <row r="146" customFormat="false" ht="15" hidden="false" customHeight="false" outlineLevel="0" collapsed="false">
      <c r="J146" s="41" t="str">
        <f aca="false">IF(A146="","",IF(AND(G146="En cours",F146&lt;&gt;"",F146&lt;Listes!$J$4),"En retard",IF(AND(G146="Reçue",H146=""),"Date de réception manquante","")))</f>
        <v/>
      </c>
    </row>
    <row r="147" customFormat="false" ht="15" hidden="false" customHeight="false" outlineLevel="0" collapsed="false">
      <c r="J147" s="41" t="str">
        <f aca="false">IF(A147="","",IF(AND(G147="En cours",F147&lt;&gt;"",F147&lt;Listes!$J$4),"En retard",IF(AND(G147="Reçue",H147=""),"Date de réception manquante","")))</f>
        <v/>
      </c>
    </row>
    <row r="148" customFormat="false" ht="15" hidden="false" customHeight="false" outlineLevel="0" collapsed="false">
      <c r="J148" s="41" t="str">
        <f aca="false">IF(A148="","",IF(AND(G148="En cours",F148&lt;&gt;"",F148&lt;Listes!$J$4),"En retard",IF(AND(G148="Reçue",H148=""),"Date de réception manquante","")))</f>
        <v/>
      </c>
    </row>
    <row r="149" customFormat="false" ht="15" hidden="false" customHeight="false" outlineLevel="0" collapsed="false">
      <c r="J149" s="41" t="str">
        <f aca="false">IF(A149="","",IF(AND(G149="En cours",F149&lt;&gt;"",F149&lt;Listes!$J$4),"En retard",IF(AND(G149="Reçue",H149=""),"Date de réception manquante","")))</f>
        <v/>
      </c>
    </row>
    <row r="150" customFormat="false" ht="15" hidden="false" customHeight="false" outlineLevel="0" collapsed="false">
      <c r="J150" s="41" t="str">
        <f aca="false">IF(A150="","",IF(AND(G150="En cours",F150&lt;&gt;"",F150&lt;Listes!$J$4),"En retard",IF(AND(G150="Reçue",H150=""),"Date de réception manquante","")))</f>
        <v/>
      </c>
    </row>
    <row r="151" customFormat="false" ht="15" hidden="false" customHeight="false" outlineLevel="0" collapsed="false">
      <c r="J151" s="41" t="str">
        <f aca="false">IF(A151="","",IF(AND(G151="En cours",F151&lt;&gt;"",F151&lt;Listes!$J$4),"En retard",IF(AND(G151="Reçue",H151=""),"Date de réception manquante","")))</f>
        <v/>
      </c>
    </row>
    <row r="152" customFormat="false" ht="15" hidden="false" customHeight="false" outlineLevel="0" collapsed="false">
      <c r="J152" s="41" t="str">
        <f aca="false">IF(A152="","",IF(AND(G152="En cours",F152&lt;&gt;"",F152&lt;Listes!$J$4),"En retard",IF(AND(G152="Reçue",H152=""),"Date de réception manquante","")))</f>
        <v/>
      </c>
    </row>
    <row r="153" customFormat="false" ht="15" hidden="false" customHeight="false" outlineLevel="0" collapsed="false">
      <c r="J153" s="41" t="str">
        <f aca="false">IF(A153="","",IF(AND(G153="En cours",F153&lt;&gt;"",F153&lt;Listes!$J$4),"En retard",IF(AND(G153="Reçue",H153=""),"Date de réception manquante","")))</f>
        <v/>
      </c>
    </row>
    <row r="154" customFormat="false" ht="15" hidden="false" customHeight="false" outlineLevel="0" collapsed="false">
      <c r="J154" s="41" t="str">
        <f aca="false">IF(A154="","",IF(AND(G154="En cours",F154&lt;&gt;"",F154&lt;Listes!$J$4),"En retard",IF(AND(G154="Reçue",H154=""),"Date de réception manquante","")))</f>
        <v/>
      </c>
    </row>
    <row r="155" customFormat="false" ht="15" hidden="false" customHeight="false" outlineLevel="0" collapsed="false">
      <c r="J155" s="41" t="str">
        <f aca="false">IF(A155="","",IF(AND(G155="En cours",F155&lt;&gt;"",F155&lt;Listes!$J$4),"En retard",IF(AND(G155="Reçue",H155=""),"Date de réception manquante","")))</f>
        <v/>
      </c>
    </row>
    <row r="156" customFormat="false" ht="15" hidden="false" customHeight="false" outlineLevel="0" collapsed="false">
      <c r="J156" s="41" t="str">
        <f aca="false">IF(A156="","",IF(AND(G156="En cours",F156&lt;&gt;"",F156&lt;Listes!$J$4),"En retard",IF(AND(G156="Reçue",H156=""),"Date de réception manquante","")))</f>
        <v/>
      </c>
    </row>
    <row r="157" customFormat="false" ht="15" hidden="false" customHeight="false" outlineLevel="0" collapsed="false">
      <c r="J157" s="41" t="str">
        <f aca="false">IF(A157="","",IF(AND(G157="En cours",F157&lt;&gt;"",F157&lt;Listes!$J$4),"En retard",IF(AND(G157="Reçue",H157=""),"Date de réception manquante","")))</f>
        <v/>
      </c>
    </row>
    <row r="158" customFormat="false" ht="15" hidden="false" customHeight="false" outlineLevel="0" collapsed="false">
      <c r="J158" s="41" t="str">
        <f aca="false">IF(A158="","",IF(AND(G158="En cours",F158&lt;&gt;"",F158&lt;Listes!$J$4),"En retard",IF(AND(G158="Reçue",H158=""),"Date de réception manquante","")))</f>
        <v/>
      </c>
    </row>
    <row r="159" customFormat="false" ht="15" hidden="false" customHeight="false" outlineLevel="0" collapsed="false">
      <c r="J159" s="41" t="str">
        <f aca="false">IF(A159="","",IF(AND(G159="En cours",F159&lt;&gt;"",F159&lt;Listes!$J$4),"En retard",IF(AND(G159="Reçue",H159=""),"Date de réception manquante","")))</f>
        <v/>
      </c>
    </row>
    <row r="160" customFormat="false" ht="15" hidden="false" customHeight="false" outlineLevel="0" collapsed="false">
      <c r="J160" s="41" t="str">
        <f aca="false">IF(A160="","",IF(AND(G160="En cours",F160&lt;&gt;"",F160&lt;Listes!$J$4),"En retard",IF(AND(G160="Reçue",H160=""),"Date de réception manquante","")))</f>
        <v/>
      </c>
    </row>
    <row r="161" customFormat="false" ht="15" hidden="false" customHeight="false" outlineLevel="0" collapsed="false">
      <c r="J161" s="41" t="str">
        <f aca="false">IF(A161="","",IF(AND(G161="En cours",F161&lt;&gt;"",F161&lt;Listes!$J$4),"En retard",IF(AND(G161="Reçue",H161=""),"Date de réception manquante","")))</f>
        <v/>
      </c>
    </row>
    <row r="162" customFormat="false" ht="15" hidden="false" customHeight="false" outlineLevel="0" collapsed="false">
      <c r="J162" s="41" t="str">
        <f aca="false">IF(A162="","",IF(AND(G162="En cours",F162&lt;&gt;"",F162&lt;Listes!$J$4),"En retard",IF(AND(G162="Reçue",H162=""),"Date de réception manquante","")))</f>
        <v/>
      </c>
    </row>
    <row r="163" customFormat="false" ht="15" hidden="false" customHeight="false" outlineLevel="0" collapsed="false">
      <c r="J163" s="41" t="str">
        <f aca="false">IF(A163="","",IF(AND(G163="En cours",F163&lt;&gt;"",F163&lt;Listes!$J$4),"En retard",IF(AND(G163="Reçue",H163=""),"Date de réception manquante","")))</f>
        <v/>
      </c>
    </row>
    <row r="164" customFormat="false" ht="15" hidden="false" customHeight="false" outlineLevel="0" collapsed="false">
      <c r="J164" s="41" t="str">
        <f aca="false">IF(A164="","",IF(AND(G164="En cours",F164&lt;&gt;"",F164&lt;Listes!$J$4),"En retard",IF(AND(G164="Reçue",H164=""),"Date de réception manquante","")))</f>
        <v/>
      </c>
    </row>
    <row r="165" customFormat="false" ht="15" hidden="false" customHeight="false" outlineLevel="0" collapsed="false">
      <c r="J165" s="41" t="str">
        <f aca="false">IF(A165="","",IF(AND(G165="En cours",F165&lt;&gt;"",F165&lt;Listes!$J$4),"En retard",IF(AND(G165="Reçue",H165=""),"Date de réception manquante","")))</f>
        <v/>
      </c>
    </row>
    <row r="166" customFormat="false" ht="15" hidden="false" customHeight="false" outlineLevel="0" collapsed="false">
      <c r="J166" s="41" t="str">
        <f aca="false">IF(A166="","",IF(AND(G166="En cours",F166&lt;&gt;"",F166&lt;Listes!$J$4),"En retard",IF(AND(G166="Reçue",H166=""),"Date de réception manquante","")))</f>
        <v/>
      </c>
    </row>
    <row r="167" customFormat="false" ht="15" hidden="false" customHeight="false" outlineLevel="0" collapsed="false">
      <c r="J167" s="41" t="str">
        <f aca="false">IF(A167="","",IF(AND(G167="En cours",F167&lt;&gt;"",F167&lt;Listes!$J$4),"En retard",IF(AND(G167="Reçue",H167=""),"Date de réception manquante","")))</f>
        <v/>
      </c>
    </row>
    <row r="168" customFormat="false" ht="15" hidden="false" customHeight="false" outlineLevel="0" collapsed="false">
      <c r="J168" s="41" t="str">
        <f aca="false">IF(A168="","",IF(AND(G168="En cours",F168&lt;&gt;"",F168&lt;Listes!$J$4),"En retard",IF(AND(G168="Reçue",H168=""),"Date de réception manquante","")))</f>
        <v/>
      </c>
    </row>
    <row r="169" customFormat="false" ht="15" hidden="false" customHeight="false" outlineLevel="0" collapsed="false">
      <c r="J169" s="41" t="str">
        <f aca="false">IF(A169="","",IF(AND(G169="En cours",F169&lt;&gt;"",F169&lt;Listes!$J$4),"En retard",IF(AND(G169="Reçue",H169=""),"Date de réception manquante","")))</f>
        <v/>
      </c>
    </row>
    <row r="170" customFormat="false" ht="15" hidden="false" customHeight="false" outlineLevel="0" collapsed="false">
      <c r="J170" s="41" t="str">
        <f aca="false">IF(A170="","",IF(AND(G170="En cours",F170&lt;&gt;"",F170&lt;Listes!$J$4),"En retard",IF(AND(G170="Reçue",H170=""),"Date de réception manquante","")))</f>
        <v/>
      </c>
    </row>
    <row r="171" customFormat="false" ht="15" hidden="false" customHeight="false" outlineLevel="0" collapsed="false">
      <c r="J171" s="41" t="str">
        <f aca="false">IF(A171="","",IF(AND(G171="En cours",F171&lt;&gt;"",F171&lt;Listes!$J$4),"En retard",IF(AND(G171="Reçue",H171=""),"Date de réception manquante","")))</f>
        <v/>
      </c>
    </row>
    <row r="172" customFormat="false" ht="15" hidden="false" customHeight="false" outlineLevel="0" collapsed="false">
      <c r="J172" s="41" t="str">
        <f aca="false">IF(A172="","",IF(AND(G172="En cours",F172&lt;&gt;"",F172&lt;Listes!$J$4),"En retard",IF(AND(G172="Reçue",H172=""),"Date de réception manquante","")))</f>
        <v/>
      </c>
    </row>
    <row r="173" customFormat="false" ht="15" hidden="false" customHeight="false" outlineLevel="0" collapsed="false">
      <c r="J173" s="41" t="str">
        <f aca="false">IF(A173="","",IF(AND(G173="En cours",F173&lt;&gt;"",F173&lt;Listes!$J$4),"En retard",IF(AND(G173="Reçue",H173=""),"Date de réception manquante","")))</f>
        <v/>
      </c>
    </row>
    <row r="174" customFormat="false" ht="15" hidden="false" customHeight="false" outlineLevel="0" collapsed="false">
      <c r="J174" s="41" t="str">
        <f aca="false">IF(A174="","",IF(AND(G174="En cours",F174&lt;&gt;"",F174&lt;Listes!$J$4),"En retard",IF(AND(G174="Reçue",H174=""),"Date de réception manquante","")))</f>
        <v/>
      </c>
    </row>
    <row r="175" customFormat="false" ht="15" hidden="false" customHeight="false" outlineLevel="0" collapsed="false">
      <c r="J175" s="41" t="str">
        <f aca="false">IF(A175="","",IF(AND(G175="En cours",F175&lt;&gt;"",F175&lt;Listes!$J$4),"En retard",IF(AND(G175="Reçue",H175=""),"Date de réception manquante","")))</f>
        <v/>
      </c>
    </row>
    <row r="176" customFormat="false" ht="15" hidden="false" customHeight="false" outlineLevel="0" collapsed="false">
      <c r="J176" s="41" t="str">
        <f aca="false">IF(A176="","",IF(AND(G176="En cours",F176&lt;&gt;"",F176&lt;Listes!$J$4),"En retard",IF(AND(G176="Reçue",H176=""),"Date de réception manquante","")))</f>
        <v/>
      </c>
    </row>
    <row r="177" customFormat="false" ht="15" hidden="false" customHeight="false" outlineLevel="0" collapsed="false">
      <c r="J177" s="41" t="str">
        <f aca="false">IF(A177="","",IF(AND(G177="En cours",F177&lt;&gt;"",F177&lt;Listes!$J$4),"En retard",IF(AND(G177="Reçue",H177=""),"Date de réception manquante","")))</f>
        <v/>
      </c>
    </row>
    <row r="178" customFormat="false" ht="15" hidden="false" customHeight="false" outlineLevel="0" collapsed="false">
      <c r="J178" s="41" t="str">
        <f aca="false">IF(A178="","",IF(AND(G178="En cours",F178&lt;&gt;"",F178&lt;Listes!$J$4),"En retard",IF(AND(G178="Reçue",H178=""),"Date de réception manquante","")))</f>
        <v/>
      </c>
    </row>
    <row r="179" customFormat="false" ht="15" hidden="false" customHeight="false" outlineLevel="0" collapsed="false">
      <c r="J179" s="41" t="str">
        <f aca="false">IF(A179="","",IF(AND(G179="En cours",F179&lt;&gt;"",F179&lt;Listes!$J$4),"En retard",IF(AND(G179="Reçue",H179=""),"Date de réception manquante","")))</f>
        <v/>
      </c>
    </row>
    <row r="180" customFormat="false" ht="15" hidden="false" customHeight="false" outlineLevel="0" collapsed="false">
      <c r="J180" s="41" t="str">
        <f aca="false">IF(A180="","",IF(AND(G180="En cours",F180&lt;&gt;"",F180&lt;Listes!$J$4),"En retard",IF(AND(G180="Reçue",H180=""),"Date de réception manquante","")))</f>
        <v/>
      </c>
    </row>
    <row r="181" customFormat="false" ht="15" hidden="false" customHeight="false" outlineLevel="0" collapsed="false">
      <c r="J181" s="41" t="str">
        <f aca="false">IF(A181="","",IF(AND(G181="En cours",F181&lt;&gt;"",F181&lt;Listes!$J$4),"En retard",IF(AND(G181="Reçue",H181=""),"Date de réception manquante","")))</f>
        <v/>
      </c>
    </row>
    <row r="182" customFormat="false" ht="15" hidden="false" customHeight="false" outlineLevel="0" collapsed="false">
      <c r="J182" s="41" t="str">
        <f aca="false">IF(A182="","",IF(AND(G182="En cours",F182&lt;&gt;"",F182&lt;Listes!$J$4),"En retard",IF(AND(G182="Reçue",H182=""),"Date de réception manquante","")))</f>
        <v/>
      </c>
    </row>
    <row r="183" customFormat="false" ht="15" hidden="false" customHeight="false" outlineLevel="0" collapsed="false">
      <c r="J183" s="41" t="str">
        <f aca="false">IF(A183="","",IF(AND(G183="En cours",F183&lt;&gt;"",F183&lt;Listes!$J$4),"En retard",IF(AND(G183="Reçue",H183=""),"Date de réception manquante","")))</f>
        <v/>
      </c>
    </row>
    <row r="184" customFormat="false" ht="15" hidden="false" customHeight="false" outlineLevel="0" collapsed="false">
      <c r="J184" s="41" t="str">
        <f aca="false">IF(A184="","",IF(AND(G184="En cours",F184&lt;&gt;"",F184&lt;Listes!$J$4),"En retard",IF(AND(G184="Reçue",H184=""),"Date de réception manquante","")))</f>
        <v/>
      </c>
    </row>
    <row r="185" customFormat="false" ht="15" hidden="false" customHeight="false" outlineLevel="0" collapsed="false">
      <c r="J185" s="41" t="str">
        <f aca="false">IF(A185="","",IF(AND(G185="En cours",F185&lt;&gt;"",F185&lt;Listes!$J$4),"En retard",IF(AND(G185="Reçue",H185=""),"Date de réception manquante","")))</f>
        <v/>
      </c>
    </row>
    <row r="186" customFormat="false" ht="15" hidden="false" customHeight="false" outlineLevel="0" collapsed="false">
      <c r="J186" s="41" t="str">
        <f aca="false">IF(A186="","",IF(AND(G186="En cours",F186&lt;&gt;"",F186&lt;Listes!$J$4),"En retard",IF(AND(G186="Reçue",H186=""),"Date de réception manquante","")))</f>
        <v/>
      </c>
    </row>
    <row r="187" customFormat="false" ht="15" hidden="false" customHeight="false" outlineLevel="0" collapsed="false">
      <c r="J187" s="41" t="str">
        <f aca="false">IF(A187="","",IF(AND(G187="En cours",F187&lt;&gt;"",F187&lt;Listes!$J$4),"En retard",IF(AND(G187="Reçue",H187=""),"Date de réception manquante","")))</f>
        <v/>
      </c>
    </row>
    <row r="188" customFormat="false" ht="15" hidden="false" customHeight="false" outlineLevel="0" collapsed="false">
      <c r="J188" s="41" t="str">
        <f aca="false">IF(A188="","",IF(AND(G188="En cours",F188&lt;&gt;"",F188&lt;Listes!$J$4),"En retard",IF(AND(G188="Reçue",H188=""),"Date de réception manquante","")))</f>
        <v/>
      </c>
    </row>
    <row r="189" customFormat="false" ht="15" hidden="false" customHeight="false" outlineLevel="0" collapsed="false">
      <c r="J189" s="41" t="str">
        <f aca="false">IF(A189="","",IF(AND(G189="En cours",F189&lt;&gt;"",F189&lt;Listes!$J$4),"En retard",IF(AND(G189="Reçue",H189=""),"Date de réception manquante","")))</f>
        <v/>
      </c>
    </row>
    <row r="190" customFormat="false" ht="15" hidden="false" customHeight="false" outlineLevel="0" collapsed="false">
      <c r="J190" s="41" t="str">
        <f aca="false">IF(A190="","",IF(AND(G190="En cours",F190&lt;&gt;"",F190&lt;Listes!$J$4),"En retard",IF(AND(G190="Reçue",H190=""),"Date de réception manquante","")))</f>
        <v/>
      </c>
    </row>
    <row r="191" customFormat="false" ht="15" hidden="false" customHeight="false" outlineLevel="0" collapsed="false">
      <c r="J191" s="41" t="str">
        <f aca="false">IF(A191="","",IF(AND(G191="En cours",F191&lt;&gt;"",F191&lt;Listes!$J$4),"En retard",IF(AND(G191="Reçue",H191=""),"Date de réception manquante","")))</f>
        <v/>
      </c>
    </row>
    <row r="192" customFormat="false" ht="15" hidden="false" customHeight="false" outlineLevel="0" collapsed="false">
      <c r="J192" s="41" t="str">
        <f aca="false">IF(A192="","",IF(AND(G192="En cours",F192&lt;&gt;"",F192&lt;Listes!$J$4),"En retard",IF(AND(G192="Reçue",H192=""),"Date de réception manquante","")))</f>
        <v/>
      </c>
    </row>
    <row r="193" customFormat="false" ht="15" hidden="false" customHeight="false" outlineLevel="0" collapsed="false">
      <c r="J193" s="41" t="str">
        <f aca="false">IF(A193="","",IF(AND(G193="En cours",F193&lt;&gt;"",F193&lt;Listes!$J$4),"En retard",IF(AND(G193="Reçue",H193=""),"Date de réception manquante","")))</f>
        <v/>
      </c>
    </row>
    <row r="194" customFormat="false" ht="15" hidden="false" customHeight="false" outlineLevel="0" collapsed="false">
      <c r="J194" s="41" t="str">
        <f aca="false">IF(A194="","",IF(AND(G194="En cours",F194&lt;&gt;"",F194&lt;Listes!$J$4),"En retard",IF(AND(G194="Reçue",H194=""),"Date de réception manquante","")))</f>
        <v/>
      </c>
    </row>
    <row r="195" customFormat="false" ht="15" hidden="false" customHeight="false" outlineLevel="0" collapsed="false">
      <c r="J195" s="41" t="str">
        <f aca="false">IF(A195="","",IF(AND(G195="En cours",F195&lt;&gt;"",F195&lt;Listes!$J$4),"En retard",IF(AND(G195="Reçue",H195=""),"Date de réception manquante","")))</f>
        <v/>
      </c>
    </row>
    <row r="196" customFormat="false" ht="15" hidden="false" customHeight="false" outlineLevel="0" collapsed="false">
      <c r="J196" s="41" t="str">
        <f aca="false">IF(A196="","",IF(AND(G196="En cours",F196&lt;&gt;"",F196&lt;Listes!$J$4),"En retard",IF(AND(G196="Reçue",H196=""),"Date de réception manquante","")))</f>
        <v/>
      </c>
    </row>
    <row r="197" customFormat="false" ht="15" hidden="false" customHeight="false" outlineLevel="0" collapsed="false">
      <c r="J197" s="41" t="str">
        <f aca="false">IF(A197="","",IF(AND(G197="En cours",F197&lt;&gt;"",F197&lt;Listes!$J$4),"En retard",IF(AND(G197="Reçue",H197=""),"Date de réception manquante","")))</f>
        <v/>
      </c>
    </row>
    <row r="198" customFormat="false" ht="15" hidden="false" customHeight="false" outlineLevel="0" collapsed="false">
      <c r="J198" s="41" t="str">
        <f aca="false">IF(A198="","",IF(AND(G198="En cours",F198&lt;&gt;"",F198&lt;Listes!$J$4),"En retard",IF(AND(G198="Reçue",H198=""),"Date de réception manquante","")))</f>
        <v/>
      </c>
    </row>
    <row r="199" customFormat="false" ht="15" hidden="false" customHeight="false" outlineLevel="0" collapsed="false">
      <c r="J199" s="41" t="str">
        <f aca="false">IF(A199="","",IF(AND(G199="En cours",F199&lt;&gt;"",F199&lt;Listes!$J$4),"En retard",IF(AND(G199="Reçue",H199=""),"Date de réception manquante","")))</f>
        <v/>
      </c>
    </row>
    <row r="200" customFormat="false" ht="15" hidden="false" customHeight="false" outlineLevel="0" collapsed="false">
      <c r="J200" s="41" t="str">
        <f aca="false">IF(A200="","",IF(AND(G200="En cours",F200&lt;&gt;"",F200&lt;Listes!$J$4),"En retard",IF(AND(G200="Reçue",H200=""),"Date de réception manquante","")))</f>
        <v/>
      </c>
    </row>
    <row r="201" customFormat="false" ht="15" hidden="false" customHeight="false" outlineLevel="0" collapsed="false">
      <c r="J201" s="41" t="str">
        <f aca="false">IF(A201="","",IF(AND(G201="En cours",F201&lt;&gt;"",F201&lt;Listes!$J$4),"En retard",IF(AND(G201="Reçue",H201=""),"Date de réception manquante","")))</f>
        <v/>
      </c>
    </row>
    <row r="202" customFormat="false" ht="15" hidden="false" customHeight="false" outlineLevel="0" collapsed="false">
      <c r="J202" s="41" t="str">
        <f aca="false">IF(A202="","",IF(AND(G202="En cours",F202&lt;&gt;"",F202&lt;Listes!$J$4),"En retard",IF(AND(G202="Reçue",H202=""),"Date de réception manquante","")))</f>
        <v/>
      </c>
    </row>
    <row r="203" customFormat="false" ht="15" hidden="false" customHeight="false" outlineLevel="0" collapsed="false">
      <c r="J203" s="41" t="str">
        <f aca="false">IF(A203="","",IF(AND(G203="En cours",F203&lt;&gt;"",F203&lt;Listes!$J$4),"En retard",IF(AND(G203="Reçue",H203=""),"Date de réception manquante","")))</f>
        <v/>
      </c>
    </row>
    <row r="204" customFormat="false" ht="15" hidden="false" customHeight="false" outlineLevel="0" collapsed="false">
      <c r="J204" s="41" t="str">
        <f aca="false">IF(A204="","",IF(AND(G204="En cours",F204&lt;&gt;"",F204&lt;Listes!$J$4),"En retard",IF(AND(G204="Reçue",H204=""),"Date de réception manquante","")))</f>
        <v/>
      </c>
    </row>
    <row r="205" customFormat="false" ht="15" hidden="false" customHeight="false" outlineLevel="0" collapsed="false">
      <c r="J205" s="41" t="str">
        <f aca="false">IF(A205="","",IF(AND(G205="En cours",F205&lt;&gt;"",F205&lt;Listes!$J$4),"En retard",IF(AND(G205="Reçue",H205=""),"Date de réception manquante","")))</f>
        <v/>
      </c>
    </row>
    <row r="206" customFormat="false" ht="15" hidden="false" customHeight="false" outlineLevel="0" collapsed="false">
      <c r="J206" s="41" t="str">
        <f aca="false">IF(A206="","",IF(AND(G206="En cours",F206&lt;&gt;"",F206&lt;Listes!$J$4),"En retard",IF(AND(G206="Reçue",H206=""),"Date de réception manquante","")))</f>
        <v/>
      </c>
    </row>
    <row r="207" customFormat="false" ht="15" hidden="false" customHeight="false" outlineLevel="0" collapsed="false">
      <c r="J207" s="41" t="str">
        <f aca="false">IF(A207="","",IF(AND(G207="En cours",F207&lt;&gt;"",F207&lt;Listes!$J$4),"En retard",IF(AND(G207="Reçue",H207=""),"Date de réception manquante","")))</f>
        <v/>
      </c>
    </row>
    <row r="208" customFormat="false" ht="15" hidden="false" customHeight="false" outlineLevel="0" collapsed="false">
      <c r="J208" s="41" t="str">
        <f aca="false">IF(A208="","",IF(AND(G208="En cours",F208&lt;&gt;"",F208&lt;Listes!$J$4),"En retard",IF(AND(G208="Reçue",H208=""),"Date de réception manquante","")))</f>
        <v/>
      </c>
    </row>
    <row r="209" customFormat="false" ht="15" hidden="false" customHeight="false" outlineLevel="0" collapsed="false">
      <c r="J209" s="41" t="str">
        <f aca="false">IF(A209="","",IF(AND(G209="En cours",F209&lt;&gt;"",F209&lt;Listes!$J$4),"En retard",IF(AND(G209="Reçue",H209=""),"Date de réception manquante","")))</f>
        <v/>
      </c>
    </row>
    <row r="210" customFormat="false" ht="15" hidden="false" customHeight="false" outlineLevel="0" collapsed="false">
      <c r="J210" s="41" t="str">
        <f aca="false">IF(A210="","",IF(AND(G210="En cours",F210&lt;&gt;"",F210&lt;Listes!$J$4),"En retard",IF(AND(G210="Reçue",H210=""),"Date de réception manquante","")))</f>
        <v/>
      </c>
    </row>
    <row r="211" customFormat="false" ht="15" hidden="false" customHeight="false" outlineLevel="0" collapsed="false">
      <c r="J211" s="41" t="str">
        <f aca="false">IF(A211="","",IF(AND(G211="En cours",F211&lt;&gt;"",F211&lt;Listes!$J$4),"En retard",IF(AND(G211="Reçue",H211=""),"Date de réception manquante","")))</f>
        <v/>
      </c>
    </row>
    <row r="212" customFormat="false" ht="15" hidden="false" customHeight="false" outlineLevel="0" collapsed="false">
      <c r="J212" s="41" t="str">
        <f aca="false">IF(A212="","",IF(AND(G212="En cours",F212&lt;&gt;"",F212&lt;Listes!$J$4),"En retard",IF(AND(G212="Reçue",H212=""),"Date de réception manquante","")))</f>
        <v/>
      </c>
    </row>
    <row r="213" customFormat="false" ht="15" hidden="false" customHeight="false" outlineLevel="0" collapsed="false">
      <c r="J213" s="41" t="str">
        <f aca="false">IF(A213="","",IF(AND(G213="En cours",F213&lt;&gt;"",F213&lt;Listes!$J$4),"En retard",IF(AND(G213="Reçue",H213=""),"Date de réception manquante","")))</f>
        <v/>
      </c>
    </row>
    <row r="214" customFormat="false" ht="15" hidden="false" customHeight="false" outlineLevel="0" collapsed="false">
      <c r="J214" s="41" t="str">
        <f aca="false">IF(A214="","",IF(AND(G214="En cours",F214&lt;&gt;"",F214&lt;Listes!$J$4),"En retard",IF(AND(G214="Reçue",H214=""),"Date de réception manquante","")))</f>
        <v/>
      </c>
    </row>
    <row r="215" customFormat="false" ht="15" hidden="false" customHeight="false" outlineLevel="0" collapsed="false">
      <c r="J215" s="41" t="str">
        <f aca="false">IF(A215="","",IF(AND(G215="En cours",F215&lt;&gt;"",F215&lt;Listes!$J$4),"En retard",IF(AND(G215="Reçue",H215=""),"Date de réception manquante","")))</f>
        <v/>
      </c>
    </row>
    <row r="216" customFormat="false" ht="15" hidden="false" customHeight="false" outlineLevel="0" collapsed="false">
      <c r="J216" s="41" t="str">
        <f aca="false">IF(A216="","",IF(AND(G216="En cours",F216&lt;&gt;"",F216&lt;Listes!$J$4),"En retard",IF(AND(G216="Reçue",H216=""),"Date de réception manquante","")))</f>
        <v/>
      </c>
    </row>
    <row r="217" customFormat="false" ht="15" hidden="false" customHeight="false" outlineLevel="0" collapsed="false">
      <c r="J217" s="41" t="str">
        <f aca="false">IF(A217="","",IF(AND(G217="En cours",F217&lt;&gt;"",F217&lt;Listes!$J$4),"En retard",IF(AND(G217="Reçue",H217=""),"Date de réception manquante","")))</f>
        <v/>
      </c>
    </row>
    <row r="218" customFormat="false" ht="15" hidden="false" customHeight="false" outlineLevel="0" collapsed="false">
      <c r="J218" s="41" t="str">
        <f aca="false">IF(A218="","",IF(AND(G218="En cours",F218&lt;&gt;"",F218&lt;Listes!$J$4),"En retard",IF(AND(G218="Reçue",H218=""),"Date de réception manquante","")))</f>
        <v/>
      </c>
    </row>
    <row r="219" customFormat="false" ht="15" hidden="false" customHeight="false" outlineLevel="0" collapsed="false">
      <c r="J219" s="41" t="str">
        <f aca="false">IF(A219="","",IF(AND(G219="En cours",F219&lt;&gt;"",F219&lt;Listes!$J$4),"En retard",IF(AND(G219="Reçue",H219=""),"Date de réception manquante","")))</f>
        <v/>
      </c>
    </row>
    <row r="220" customFormat="false" ht="15" hidden="false" customHeight="false" outlineLevel="0" collapsed="false">
      <c r="J220" s="41" t="str">
        <f aca="false">IF(A220="","",IF(AND(G220="En cours",F220&lt;&gt;"",F220&lt;Listes!$J$4),"En retard",IF(AND(G220="Reçue",H220=""),"Date de réception manquante","")))</f>
        <v/>
      </c>
    </row>
    <row r="221" customFormat="false" ht="15" hidden="false" customHeight="false" outlineLevel="0" collapsed="false">
      <c r="J221" s="41" t="str">
        <f aca="false">IF(A221="","",IF(AND(G221="En cours",F221&lt;&gt;"",F221&lt;Listes!$J$4),"En retard",IF(AND(G221="Reçue",H221=""),"Date de réception manquante","")))</f>
        <v/>
      </c>
    </row>
    <row r="222" customFormat="false" ht="15" hidden="false" customHeight="false" outlineLevel="0" collapsed="false">
      <c r="J222" s="41" t="str">
        <f aca="false">IF(A222="","",IF(AND(G222="En cours",F222&lt;&gt;"",F222&lt;Listes!$J$4),"En retard",IF(AND(G222="Reçue",H222=""),"Date de réception manquante","")))</f>
        <v/>
      </c>
    </row>
    <row r="223" customFormat="false" ht="15" hidden="false" customHeight="false" outlineLevel="0" collapsed="false">
      <c r="J223" s="41" t="str">
        <f aca="false">IF(A223="","",IF(AND(G223="En cours",F223&lt;&gt;"",F223&lt;Listes!$J$4),"En retard",IF(AND(G223="Reçue",H223=""),"Date de réception manquante","")))</f>
        <v/>
      </c>
    </row>
    <row r="224" customFormat="false" ht="15" hidden="false" customHeight="false" outlineLevel="0" collapsed="false">
      <c r="J224" s="41" t="str">
        <f aca="false">IF(A224="","",IF(AND(G224="En cours",F224&lt;&gt;"",F224&lt;Listes!$J$4),"En retard",IF(AND(G224="Reçue",H224=""),"Date de réception manquante","")))</f>
        <v/>
      </c>
    </row>
    <row r="225" customFormat="false" ht="15" hidden="false" customHeight="false" outlineLevel="0" collapsed="false">
      <c r="J225" s="41" t="str">
        <f aca="false">IF(A225="","",IF(AND(G225="En cours",F225&lt;&gt;"",F225&lt;Listes!$J$4),"En retard",IF(AND(G225="Reçue",H225=""),"Date de réception manquante","")))</f>
        <v/>
      </c>
    </row>
    <row r="226" customFormat="false" ht="15" hidden="false" customHeight="false" outlineLevel="0" collapsed="false">
      <c r="J226" s="41" t="str">
        <f aca="false">IF(A226="","",IF(AND(G226="En cours",F226&lt;&gt;"",F226&lt;Listes!$J$4),"En retard",IF(AND(G226="Reçue",H226=""),"Date de réception manquante","")))</f>
        <v/>
      </c>
    </row>
    <row r="227" customFormat="false" ht="15" hidden="false" customHeight="false" outlineLevel="0" collapsed="false">
      <c r="J227" s="41" t="str">
        <f aca="false">IF(A227="","",IF(AND(G227="En cours",F227&lt;&gt;"",F227&lt;Listes!$J$4),"En retard",IF(AND(G227="Reçue",H227=""),"Date de réception manquante","")))</f>
        <v/>
      </c>
    </row>
    <row r="228" customFormat="false" ht="15" hidden="false" customHeight="false" outlineLevel="0" collapsed="false">
      <c r="J228" s="41" t="str">
        <f aca="false">IF(A228="","",IF(AND(G228="En cours",F228&lt;&gt;"",F228&lt;Listes!$J$4),"En retard",IF(AND(G228="Reçue",H228=""),"Date de réception manquante","")))</f>
        <v/>
      </c>
    </row>
    <row r="229" customFormat="false" ht="15" hidden="false" customHeight="false" outlineLevel="0" collapsed="false">
      <c r="J229" s="41" t="str">
        <f aca="false">IF(A229="","",IF(AND(G229="En cours",F229&lt;&gt;"",F229&lt;Listes!$J$4),"En retard",IF(AND(G229="Reçue",H229=""),"Date de réception manquante","")))</f>
        <v/>
      </c>
    </row>
    <row r="230" customFormat="false" ht="15" hidden="false" customHeight="false" outlineLevel="0" collapsed="false">
      <c r="J230" s="41" t="str">
        <f aca="false">IF(A230="","",IF(AND(G230="En cours",F230&lt;&gt;"",F230&lt;Listes!$J$4),"En retard",IF(AND(G230="Reçue",H230=""),"Date de réception manquante","")))</f>
        <v/>
      </c>
    </row>
    <row r="231" customFormat="false" ht="15" hidden="false" customHeight="false" outlineLevel="0" collapsed="false">
      <c r="J231" s="41" t="str">
        <f aca="false">IF(A231="","",IF(AND(G231="En cours",F231&lt;&gt;"",F231&lt;Listes!$J$4),"En retard",IF(AND(G231="Reçue",H231=""),"Date de réception manquante","")))</f>
        <v/>
      </c>
    </row>
    <row r="232" customFormat="false" ht="15" hidden="false" customHeight="false" outlineLevel="0" collapsed="false">
      <c r="J232" s="41" t="str">
        <f aca="false">IF(A232="","",IF(AND(G232="En cours",F232&lt;&gt;"",F232&lt;Listes!$J$4),"En retard",IF(AND(G232="Reçue",H232=""),"Date de réception manquante","")))</f>
        <v/>
      </c>
    </row>
    <row r="233" customFormat="false" ht="15" hidden="false" customHeight="false" outlineLevel="0" collapsed="false">
      <c r="J233" s="41" t="str">
        <f aca="false">IF(A233="","",IF(AND(G233="En cours",F233&lt;&gt;"",F233&lt;Listes!$J$4),"En retard",IF(AND(G233="Reçue",H233=""),"Date de réception manquante","")))</f>
        <v/>
      </c>
    </row>
    <row r="234" customFormat="false" ht="15" hidden="false" customHeight="false" outlineLevel="0" collapsed="false">
      <c r="J234" s="41" t="str">
        <f aca="false">IF(A234="","",IF(AND(G234="En cours",F234&lt;&gt;"",F234&lt;Listes!$J$4),"En retard",IF(AND(G234="Reçue",H234=""),"Date de réception manquante","")))</f>
        <v/>
      </c>
    </row>
    <row r="235" customFormat="false" ht="15" hidden="false" customHeight="false" outlineLevel="0" collapsed="false">
      <c r="J235" s="41" t="str">
        <f aca="false">IF(A235="","",IF(AND(G235="En cours",F235&lt;&gt;"",F235&lt;Listes!$J$4),"En retard",IF(AND(G235="Reçue",H235=""),"Date de réception manquante","")))</f>
        <v/>
      </c>
    </row>
    <row r="236" customFormat="false" ht="15" hidden="false" customHeight="false" outlineLevel="0" collapsed="false">
      <c r="J236" s="41" t="str">
        <f aca="false">IF(A236="","",IF(AND(G236="En cours",F236&lt;&gt;"",F236&lt;Listes!$J$4),"En retard",IF(AND(G236="Reçue",H236=""),"Date de réception manquante","")))</f>
        <v/>
      </c>
    </row>
    <row r="237" customFormat="false" ht="15" hidden="false" customHeight="false" outlineLevel="0" collapsed="false">
      <c r="J237" s="41" t="str">
        <f aca="false">IF(A237="","",IF(AND(G237="En cours",F237&lt;&gt;"",F237&lt;Listes!$J$4),"En retard",IF(AND(G237="Reçue",H237=""),"Date de réception manquante","")))</f>
        <v/>
      </c>
    </row>
    <row r="238" customFormat="false" ht="15" hidden="false" customHeight="false" outlineLevel="0" collapsed="false">
      <c r="J238" s="41" t="str">
        <f aca="false">IF(A238="","",IF(AND(G238="En cours",F238&lt;&gt;"",F238&lt;Listes!$J$4),"En retard",IF(AND(G238="Reçue",H238=""),"Date de réception manquante","")))</f>
        <v/>
      </c>
    </row>
    <row r="239" customFormat="false" ht="15" hidden="false" customHeight="false" outlineLevel="0" collapsed="false">
      <c r="J239" s="41" t="str">
        <f aca="false">IF(A239="","",IF(AND(G239="En cours",F239&lt;&gt;"",F239&lt;Listes!$J$4),"En retard",IF(AND(G239="Reçue",H239=""),"Date de réception manquante","")))</f>
        <v/>
      </c>
    </row>
    <row r="240" customFormat="false" ht="15" hidden="false" customHeight="false" outlineLevel="0" collapsed="false">
      <c r="J240" s="41" t="str">
        <f aca="false">IF(A240="","",IF(AND(G240="En cours",F240&lt;&gt;"",F240&lt;Listes!$J$4),"En retard",IF(AND(G240="Reçue",H240=""),"Date de réception manquante","")))</f>
        <v/>
      </c>
    </row>
    <row r="241" customFormat="false" ht="15" hidden="false" customHeight="false" outlineLevel="0" collapsed="false">
      <c r="J241" s="41" t="str">
        <f aca="false">IF(A241="","",IF(AND(G241="En cours",F241&lt;&gt;"",F241&lt;Listes!$J$4),"En retard",IF(AND(G241="Reçue",H241=""),"Date de réception manquante","")))</f>
        <v/>
      </c>
    </row>
    <row r="242" customFormat="false" ht="15" hidden="false" customHeight="false" outlineLevel="0" collapsed="false">
      <c r="J242" s="41" t="str">
        <f aca="false">IF(A242="","",IF(AND(G242="En cours",F242&lt;&gt;"",F242&lt;Listes!$J$4),"En retard",IF(AND(G242="Reçue",H242=""),"Date de réception manquante","")))</f>
        <v/>
      </c>
    </row>
    <row r="243" customFormat="false" ht="15" hidden="false" customHeight="false" outlineLevel="0" collapsed="false">
      <c r="J243" s="41" t="str">
        <f aca="false">IF(A243="","",IF(AND(G243="En cours",F243&lt;&gt;"",F243&lt;Listes!$J$4),"En retard",IF(AND(G243="Reçue",H243=""),"Date de réception manquante","")))</f>
        <v/>
      </c>
    </row>
    <row r="244" customFormat="false" ht="15" hidden="false" customHeight="false" outlineLevel="0" collapsed="false">
      <c r="J244" s="41" t="str">
        <f aca="false">IF(A244="","",IF(AND(G244="En cours",F244&lt;&gt;"",F244&lt;Listes!$J$4),"En retard",IF(AND(G244="Reçue",H244=""),"Date de réception manquante","")))</f>
        <v/>
      </c>
    </row>
    <row r="245" customFormat="false" ht="15" hidden="false" customHeight="false" outlineLevel="0" collapsed="false">
      <c r="J245" s="41" t="str">
        <f aca="false">IF(A245="","",IF(AND(G245="En cours",F245&lt;&gt;"",F245&lt;Listes!$J$4),"En retard",IF(AND(G245="Reçue",H245=""),"Date de réception manquante","")))</f>
        <v/>
      </c>
    </row>
    <row r="246" customFormat="false" ht="15" hidden="false" customHeight="false" outlineLevel="0" collapsed="false">
      <c r="J246" s="41" t="str">
        <f aca="false">IF(A246="","",IF(AND(G246="En cours",F246&lt;&gt;"",F246&lt;Listes!$J$4),"En retard",IF(AND(G246="Reçue",H246=""),"Date de réception manquante","")))</f>
        <v/>
      </c>
    </row>
    <row r="247" customFormat="false" ht="15" hidden="false" customHeight="false" outlineLevel="0" collapsed="false">
      <c r="J247" s="41" t="str">
        <f aca="false">IF(A247="","",IF(AND(G247="En cours",F247&lt;&gt;"",F247&lt;Listes!$J$4),"En retard",IF(AND(G247="Reçue",H247=""),"Date de réception manquante","")))</f>
        <v/>
      </c>
    </row>
    <row r="248" customFormat="false" ht="15" hidden="false" customHeight="false" outlineLevel="0" collapsed="false">
      <c r="J248" s="41" t="str">
        <f aca="false">IF(A248="","",IF(AND(G248="En cours",F248&lt;&gt;"",F248&lt;Listes!$J$4),"En retard",IF(AND(G248="Reçue",H248=""),"Date de réception manquante","")))</f>
        <v/>
      </c>
    </row>
    <row r="249" customFormat="false" ht="15" hidden="false" customHeight="false" outlineLevel="0" collapsed="false">
      <c r="J249" s="41" t="str">
        <f aca="false">IF(A249="","",IF(AND(G249="En cours",F249&lt;&gt;"",F249&lt;Listes!$J$4),"En retard",IF(AND(G249="Reçue",H249=""),"Date de réception manquante","")))</f>
        <v/>
      </c>
    </row>
    <row r="250" customFormat="false" ht="15" hidden="false" customHeight="false" outlineLevel="0" collapsed="false">
      <c r="J250" s="41" t="str">
        <f aca="false">IF(A250="","",IF(AND(G250="En cours",F250&lt;&gt;"",F250&lt;Listes!$J$4),"En retard",IF(AND(G250="Reçue",H250=""),"Date de réception manquante","")))</f>
        <v/>
      </c>
    </row>
    <row r="251" customFormat="false" ht="15" hidden="false" customHeight="false" outlineLevel="0" collapsed="false">
      <c r="J251" s="41" t="str">
        <f aca="false">IF(A251="","",IF(AND(G251="En cours",F251&lt;&gt;"",F251&lt;Listes!$J$4),"En retard",IF(AND(G251="Reçue",H251=""),"Date de réception manquante","")))</f>
        <v/>
      </c>
    </row>
    <row r="252" customFormat="false" ht="15" hidden="false" customHeight="false" outlineLevel="0" collapsed="false">
      <c r="J252" s="41" t="str">
        <f aca="false">IF(A252="","",IF(AND(G252="En cours",F252&lt;&gt;"",F252&lt;Listes!$J$4),"En retard",IF(AND(G252="Reçue",H252=""),"Date de réception manquante","")))</f>
        <v/>
      </c>
    </row>
    <row r="253" customFormat="false" ht="15" hidden="false" customHeight="false" outlineLevel="0" collapsed="false">
      <c r="J253" s="41" t="str">
        <f aca="false">IF(A253="","",IF(AND(G253="En cours",F253&lt;&gt;"",F253&lt;Listes!$J$4),"En retard",IF(AND(G253="Reçue",H253=""),"Date de réception manquante","")))</f>
        <v/>
      </c>
    </row>
    <row r="254" customFormat="false" ht="15" hidden="false" customHeight="false" outlineLevel="0" collapsed="false">
      <c r="J254" s="41" t="str">
        <f aca="false">IF(A254="","",IF(AND(G254="En cours",F254&lt;&gt;"",F254&lt;Listes!$J$4),"En retard",IF(AND(G254="Reçue",H254=""),"Date de réception manquante","")))</f>
        <v/>
      </c>
    </row>
    <row r="255" customFormat="false" ht="15" hidden="false" customHeight="false" outlineLevel="0" collapsed="false">
      <c r="J255" s="41" t="str">
        <f aca="false">IF(A255="","",IF(AND(G255="En cours",F255&lt;&gt;"",F255&lt;Listes!$J$4),"En retard",IF(AND(G255="Reçue",H255=""),"Date de réception manquante","")))</f>
        <v/>
      </c>
    </row>
    <row r="256" customFormat="false" ht="15" hidden="false" customHeight="false" outlineLevel="0" collapsed="false">
      <c r="J256" s="41" t="str">
        <f aca="false">IF(A256="","",IF(AND(G256="En cours",F256&lt;&gt;"",F256&lt;Listes!$J$4),"En retard",IF(AND(G256="Reçue",H256=""),"Date de réception manquante","")))</f>
        <v/>
      </c>
    </row>
    <row r="257" customFormat="false" ht="15" hidden="false" customHeight="false" outlineLevel="0" collapsed="false">
      <c r="J257" s="41" t="str">
        <f aca="false">IF(A257="","",IF(AND(G257="En cours",F257&lt;&gt;"",F257&lt;Listes!$J$4),"En retard",IF(AND(G257="Reçue",H257=""),"Date de réception manquante","")))</f>
        <v/>
      </c>
    </row>
    <row r="258" customFormat="false" ht="15" hidden="false" customHeight="false" outlineLevel="0" collapsed="false">
      <c r="J258" s="41" t="str">
        <f aca="false">IF(A258="","",IF(AND(G258="En cours",F258&lt;&gt;"",F258&lt;Listes!$J$4),"En retard",IF(AND(G258="Reçue",H258=""),"Date de réception manquante","")))</f>
        <v/>
      </c>
    </row>
    <row r="259" customFormat="false" ht="15" hidden="false" customHeight="false" outlineLevel="0" collapsed="false">
      <c r="J259" s="41" t="str">
        <f aca="false">IF(A259="","",IF(AND(G259="En cours",F259&lt;&gt;"",F259&lt;Listes!$J$4),"En retard",IF(AND(G259="Reçue",H259=""),"Date de réception manquante","")))</f>
        <v/>
      </c>
    </row>
    <row r="260" customFormat="false" ht="15" hidden="false" customHeight="false" outlineLevel="0" collapsed="false">
      <c r="J260" s="41" t="str">
        <f aca="false">IF(A260="","",IF(AND(G260="En cours",F260&lt;&gt;"",F260&lt;Listes!$J$4),"En retard",IF(AND(G260="Reçue",H260=""),"Date de réception manquante","")))</f>
        <v/>
      </c>
    </row>
    <row r="261" customFormat="false" ht="15" hidden="false" customHeight="false" outlineLevel="0" collapsed="false">
      <c r="J261" s="41" t="str">
        <f aca="false">IF(A261="","",IF(AND(G261="En cours",F261&lt;&gt;"",F261&lt;Listes!$J$4),"En retard",IF(AND(G261="Reçue",H261=""),"Date de réception manquante","")))</f>
        <v/>
      </c>
    </row>
    <row r="262" customFormat="false" ht="15" hidden="false" customHeight="false" outlineLevel="0" collapsed="false">
      <c r="J262" s="41" t="str">
        <f aca="false">IF(A262="","",IF(AND(G262="En cours",F262&lt;&gt;"",F262&lt;Listes!$J$4),"En retard",IF(AND(G262="Reçue",H262=""),"Date de réception manquante","")))</f>
        <v/>
      </c>
    </row>
    <row r="263" customFormat="false" ht="15" hidden="false" customHeight="false" outlineLevel="0" collapsed="false">
      <c r="J263" s="41" t="str">
        <f aca="false">IF(A263="","",IF(AND(G263="En cours",F263&lt;&gt;"",F263&lt;Listes!$J$4),"En retard",IF(AND(G263="Reçue",H263=""),"Date de réception manquante","")))</f>
        <v/>
      </c>
    </row>
    <row r="264" customFormat="false" ht="15" hidden="false" customHeight="false" outlineLevel="0" collapsed="false">
      <c r="J264" s="41" t="str">
        <f aca="false">IF(A264="","",IF(AND(G264="En cours",F264&lt;&gt;"",F264&lt;Listes!$J$4),"En retard",IF(AND(G264="Reçue",H264=""),"Date de réception manquante","")))</f>
        <v/>
      </c>
    </row>
    <row r="265" customFormat="false" ht="15" hidden="false" customHeight="false" outlineLevel="0" collapsed="false">
      <c r="J265" s="41" t="str">
        <f aca="false">IF(A265="","",IF(AND(G265="En cours",F265&lt;&gt;"",F265&lt;Listes!$J$4),"En retard",IF(AND(G265="Reçue",H265=""),"Date de réception manquante","")))</f>
        <v/>
      </c>
    </row>
    <row r="266" customFormat="false" ht="15" hidden="false" customHeight="false" outlineLevel="0" collapsed="false">
      <c r="J266" s="41" t="str">
        <f aca="false">IF(A266="","",IF(AND(G266="En cours",F266&lt;&gt;"",F266&lt;Listes!$J$4),"En retard",IF(AND(G266="Reçue",H266=""),"Date de réception manquante","")))</f>
        <v/>
      </c>
    </row>
    <row r="267" customFormat="false" ht="15" hidden="false" customHeight="false" outlineLevel="0" collapsed="false">
      <c r="J267" s="41" t="str">
        <f aca="false">IF(A267="","",IF(AND(G267="En cours",F267&lt;&gt;"",F267&lt;Listes!$J$4),"En retard",IF(AND(G267="Reçue",H267=""),"Date de réception manquante","")))</f>
        <v/>
      </c>
    </row>
    <row r="268" customFormat="false" ht="15" hidden="false" customHeight="false" outlineLevel="0" collapsed="false">
      <c r="J268" s="41" t="str">
        <f aca="false">IF(A268="","",IF(AND(G268="En cours",F268&lt;&gt;"",F268&lt;Listes!$J$4),"En retard",IF(AND(G268="Reçue",H268=""),"Date de réception manquante","")))</f>
        <v/>
      </c>
    </row>
    <row r="269" customFormat="false" ht="15" hidden="false" customHeight="false" outlineLevel="0" collapsed="false">
      <c r="J269" s="41" t="str">
        <f aca="false">IF(A269="","",IF(AND(G269="En cours",F269&lt;&gt;"",F269&lt;Listes!$J$4),"En retard",IF(AND(G269="Reçue",H269=""),"Date de réception manquante","")))</f>
        <v/>
      </c>
    </row>
    <row r="270" customFormat="false" ht="15" hidden="false" customHeight="false" outlineLevel="0" collapsed="false">
      <c r="J270" s="41" t="str">
        <f aca="false">IF(A270="","",IF(AND(G270="En cours",F270&lt;&gt;"",F270&lt;Listes!$J$4),"En retard",IF(AND(G270="Reçue",H270=""),"Date de réception manquante","")))</f>
        <v/>
      </c>
    </row>
    <row r="271" customFormat="false" ht="15" hidden="false" customHeight="false" outlineLevel="0" collapsed="false">
      <c r="J271" s="41" t="str">
        <f aca="false">IF(A271="","",IF(AND(G271="En cours",F271&lt;&gt;"",F271&lt;Listes!$J$4),"En retard",IF(AND(G271="Reçue",H271=""),"Date de réception manquante","")))</f>
        <v/>
      </c>
    </row>
    <row r="272" customFormat="false" ht="15" hidden="false" customHeight="false" outlineLevel="0" collapsed="false">
      <c r="J272" s="41" t="str">
        <f aca="false">IF(A272="","",IF(AND(G272="En cours",F272&lt;&gt;"",F272&lt;Listes!$J$4),"En retard",IF(AND(G272="Reçue",H272=""),"Date de réception manquante","")))</f>
        <v/>
      </c>
    </row>
    <row r="273" customFormat="false" ht="15" hidden="false" customHeight="false" outlineLevel="0" collapsed="false">
      <c r="J273" s="41" t="str">
        <f aca="false">IF(A273="","",IF(AND(G273="En cours",F273&lt;&gt;"",F273&lt;Listes!$J$4),"En retard",IF(AND(G273="Reçue",H273=""),"Date de réception manquante","")))</f>
        <v/>
      </c>
    </row>
    <row r="274" customFormat="false" ht="15" hidden="false" customHeight="false" outlineLevel="0" collapsed="false">
      <c r="J274" s="41" t="str">
        <f aca="false">IF(A274="","",IF(AND(G274="En cours",F274&lt;&gt;"",F274&lt;Listes!$J$4),"En retard",IF(AND(G274="Reçue",H274=""),"Date de réception manquante","")))</f>
        <v/>
      </c>
    </row>
    <row r="275" customFormat="false" ht="15" hidden="false" customHeight="false" outlineLevel="0" collapsed="false">
      <c r="J275" s="41" t="str">
        <f aca="false">IF(A275="","",IF(AND(G275="En cours",F275&lt;&gt;"",F275&lt;Listes!$J$4),"En retard",IF(AND(G275="Reçue",H275=""),"Date de réception manquante","")))</f>
        <v/>
      </c>
    </row>
    <row r="276" customFormat="false" ht="15" hidden="false" customHeight="false" outlineLevel="0" collapsed="false">
      <c r="J276" s="41" t="str">
        <f aca="false">IF(A276="","",IF(AND(G276="En cours",F276&lt;&gt;"",F276&lt;Listes!$J$4),"En retard",IF(AND(G276="Reçue",H276=""),"Date de réception manquante","")))</f>
        <v/>
      </c>
    </row>
    <row r="277" customFormat="false" ht="15" hidden="false" customHeight="false" outlineLevel="0" collapsed="false">
      <c r="J277" s="41" t="str">
        <f aca="false">IF(A277="","",IF(AND(G277="En cours",F277&lt;&gt;"",F277&lt;Listes!$J$4),"En retard",IF(AND(G277="Reçue",H277=""),"Date de réception manquante","")))</f>
        <v/>
      </c>
    </row>
    <row r="278" customFormat="false" ht="15" hidden="false" customHeight="false" outlineLevel="0" collapsed="false">
      <c r="J278" s="41" t="str">
        <f aca="false">IF(A278="","",IF(AND(G278="En cours",F278&lt;&gt;"",F278&lt;Listes!$J$4),"En retard",IF(AND(G278="Reçue",H278=""),"Date de réception manquante","")))</f>
        <v/>
      </c>
    </row>
    <row r="279" customFormat="false" ht="15" hidden="false" customHeight="false" outlineLevel="0" collapsed="false">
      <c r="J279" s="41" t="str">
        <f aca="false">IF(A279="","",IF(AND(G279="En cours",F279&lt;&gt;"",F279&lt;Listes!$J$4),"En retard",IF(AND(G279="Reçue",H279=""),"Date de réception manquante","")))</f>
        <v/>
      </c>
    </row>
    <row r="280" customFormat="false" ht="15" hidden="false" customHeight="false" outlineLevel="0" collapsed="false">
      <c r="J280" s="41" t="str">
        <f aca="false">IF(A280="","",IF(AND(G280="En cours",F280&lt;&gt;"",F280&lt;Listes!$J$4),"En retard",IF(AND(G280="Reçue",H280=""),"Date de réception manquante","")))</f>
        <v/>
      </c>
    </row>
    <row r="281" customFormat="false" ht="15" hidden="false" customHeight="false" outlineLevel="0" collapsed="false">
      <c r="J281" s="41" t="str">
        <f aca="false">IF(A281="","",IF(AND(G281="En cours",F281&lt;&gt;"",F281&lt;Listes!$J$4),"En retard",IF(AND(G281="Reçue",H281=""),"Date de réception manquante","")))</f>
        <v/>
      </c>
    </row>
    <row r="282" customFormat="false" ht="15" hidden="false" customHeight="false" outlineLevel="0" collapsed="false">
      <c r="J282" s="41" t="str">
        <f aca="false">IF(A282="","",IF(AND(G282="En cours",F282&lt;&gt;"",F282&lt;Listes!$J$4),"En retard",IF(AND(G282="Reçue",H282=""),"Date de réception manquante","")))</f>
        <v/>
      </c>
    </row>
    <row r="283" customFormat="false" ht="15" hidden="false" customHeight="false" outlineLevel="0" collapsed="false">
      <c r="J283" s="41" t="str">
        <f aca="false">IF(A283="","",IF(AND(G283="En cours",F283&lt;&gt;"",F283&lt;Listes!$J$4),"En retard",IF(AND(G283="Reçue",H283=""),"Date de réception manquante","")))</f>
        <v/>
      </c>
    </row>
    <row r="284" customFormat="false" ht="15" hidden="false" customHeight="false" outlineLevel="0" collapsed="false">
      <c r="J284" s="41" t="str">
        <f aca="false">IF(A284="","",IF(AND(G284="En cours",F284&lt;&gt;"",F284&lt;Listes!$J$4),"En retard",IF(AND(G284="Reçue",H284=""),"Date de réception manquante","")))</f>
        <v/>
      </c>
    </row>
    <row r="285" customFormat="false" ht="15" hidden="false" customHeight="false" outlineLevel="0" collapsed="false">
      <c r="J285" s="41" t="str">
        <f aca="false">IF(A285="","",IF(AND(G285="En cours",F285&lt;&gt;"",F285&lt;Listes!$J$4),"En retard",IF(AND(G285="Reçue",H285=""),"Date de réception manquante","")))</f>
        <v/>
      </c>
    </row>
    <row r="286" customFormat="false" ht="15" hidden="false" customHeight="false" outlineLevel="0" collapsed="false">
      <c r="J286" s="41" t="str">
        <f aca="false">IF(A286="","",IF(AND(G286="En cours",F286&lt;&gt;"",F286&lt;Listes!$J$4),"En retard",IF(AND(G286="Reçue",H286=""),"Date de réception manquante","")))</f>
        <v/>
      </c>
    </row>
    <row r="287" customFormat="false" ht="15" hidden="false" customHeight="false" outlineLevel="0" collapsed="false">
      <c r="J287" s="41" t="str">
        <f aca="false">IF(A287="","",IF(AND(G287="En cours",F287&lt;&gt;"",F287&lt;Listes!$J$4),"En retard",IF(AND(G287="Reçue",H287=""),"Date de réception manquante","")))</f>
        <v/>
      </c>
    </row>
    <row r="288" customFormat="false" ht="15" hidden="false" customHeight="false" outlineLevel="0" collapsed="false">
      <c r="J288" s="41" t="str">
        <f aca="false">IF(A288="","",IF(AND(G288="En cours",F288&lt;&gt;"",F288&lt;Listes!$J$4),"En retard",IF(AND(G288="Reçue",H288=""),"Date de réception manquante","")))</f>
        <v/>
      </c>
    </row>
    <row r="289" customFormat="false" ht="15" hidden="false" customHeight="false" outlineLevel="0" collapsed="false">
      <c r="J289" s="41" t="str">
        <f aca="false">IF(A289="","",IF(AND(G289="En cours",F289&lt;&gt;"",F289&lt;Listes!$J$4),"En retard",IF(AND(G289="Reçue",H289=""),"Date de réception manquante","")))</f>
        <v/>
      </c>
    </row>
    <row r="290" customFormat="false" ht="15" hidden="false" customHeight="false" outlineLevel="0" collapsed="false">
      <c r="J290" s="41" t="str">
        <f aca="false">IF(A290="","",IF(AND(G290="En cours",F290&lt;&gt;"",F290&lt;Listes!$J$4),"En retard",IF(AND(G290="Reçue",H290=""),"Date de réception manquante","")))</f>
        <v/>
      </c>
    </row>
    <row r="291" customFormat="false" ht="15" hidden="false" customHeight="false" outlineLevel="0" collapsed="false">
      <c r="J291" s="41" t="str">
        <f aca="false">IF(A291="","",IF(AND(G291="En cours",F291&lt;&gt;"",F291&lt;Listes!$J$4),"En retard",IF(AND(G291="Reçue",H291=""),"Date de réception manquante","")))</f>
        <v/>
      </c>
    </row>
    <row r="292" customFormat="false" ht="15" hidden="false" customHeight="false" outlineLevel="0" collapsed="false">
      <c r="J292" s="41" t="str">
        <f aca="false">IF(A292="","",IF(AND(G292="En cours",F292&lt;&gt;"",F292&lt;Listes!$J$4),"En retard",IF(AND(G292="Reçue",H292=""),"Date de réception manquante","")))</f>
        <v/>
      </c>
    </row>
    <row r="293" customFormat="false" ht="15" hidden="false" customHeight="false" outlineLevel="0" collapsed="false">
      <c r="J293" s="41" t="str">
        <f aca="false">IF(A293="","",IF(AND(G293="En cours",F293&lt;&gt;"",F293&lt;Listes!$J$4),"En retard",IF(AND(G293="Reçue",H293=""),"Date de réception manquante","")))</f>
        <v/>
      </c>
    </row>
    <row r="294" customFormat="false" ht="15" hidden="false" customHeight="false" outlineLevel="0" collapsed="false">
      <c r="J294" s="41" t="str">
        <f aca="false">IF(A294="","",IF(AND(G294="En cours",F294&lt;&gt;"",F294&lt;Listes!$J$4),"En retard",IF(AND(G294="Reçue",H294=""),"Date de réception manquante","")))</f>
        <v/>
      </c>
    </row>
    <row r="295" customFormat="false" ht="15" hidden="false" customHeight="false" outlineLevel="0" collapsed="false">
      <c r="J295" s="41" t="str">
        <f aca="false">IF(A295="","",IF(AND(G295="En cours",F295&lt;&gt;"",F295&lt;Listes!$J$4),"En retard",IF(AND(G295="Reçue",H295=""),"Date de réception manquante","")))</f>
        <v/>
      </c>
    </row>
    <row r="296" customFormat="false" ht="15" hidden="false" customHeight="false" outlineLevel="0" collapsed="false">
      <c r="J296" s="41" t="str">
        <f aca="false">IF(A296="","",IF(AND(G296="En cours",F296&lt;&gt;"",F296&lt;Listes!$J$4),"En retard",IF(AND(G296="Reçue",H296=""),"Date de réception manquante","")))</f>
        <v/>
      </c>
    </row>
    <row r="297" customFormat="false" ht="15" hidden="false" customHeight="false" outlineLevel="0" collapsed="false">
      <c r="J297" s="41" t="str">
        <f aca="false">IF(A297="","",IF(AND(G297="En cours",F297&lt;&gt;"",F297&lt;Listes!$J$4),"En retard",IF(AND(G297="Reçue",H297=""),"Date de réception manquante","")))</f>
        <v/>
      </c>
    </row>
    <row r="298" customFormat="false" ht="15" hidden="false" customHeight="false" outlineLevel="0" collapsed="false">
      <c r="J298" s="41" t="str">
        <f aca="false">IF(A298="","",IF(AND(G298="En cours",F298&lt;&gt;"",F298&lt;Listes!$J$4),"En retard",IF(AND(G298="Reçue",H298=""),"Date de réception manquante","")))</f>
        <v/>
      </c>
    </row>
    <row r="299" customFormat="false" ht="15" hidden="false" customHeight="false" outlineLevel="0" collapsed="false">
      <c r="J299" s="41" t="str">
        <f aca="false">IF(A299="","",IF(AND(G299="En cours",F299&lt;&gt;"",F299&lt;Listes!$J$4),"En retard",IF(AND(G299="Reçue",H299=""),"Date de réception manquante","")))</f>
        <v/>
      </c>
    </row>
    <row r="300" customFormat="false" ht="15" hidden="false" customHeight="false" outlineLevel="0" collapsed="false">
      <c r="J300" s="41" t="str">
        <f aca="false">IF(A300="","",IF(AND(G300="En cours",F300&lt;&gt;"",F300&lt;Listes!$J$4),"En retard",IF(AND(G300="Reçue",H300=""),"Date de réception manquante","")))</f>
        <v/>
      </c>
    </row>
  </sheetData>
  <conditionalFormatting sqref="J5:J300">
    <cfRule type="expression" priority="2" aboveAverage="0" equalAverage="0" bottom="0" percent="0" rank="0" text="" dxfId="0">
      <formula>LEN($J5)&gt;0</formula>
    </cfRule>
  </conditionalFormatting>
  <dataValidations count="2">
    <dataValidation allowBlank="true" errorStyle="stop" operator="between" showDropDown="false" showErrorMessage="false" showInputMessage="false" sqref="D5:D1004" type="list">
      <formula1>Articles!$A$5:$A$304</formula1>
      <formula2>0</formula2>
    </dataValidation>
    <dataValidation allowBlank="true" errorStyle="stop" operator="between" showDropDown="false" showErrorMessage="false" showInputMessage="false" sqref="G5:G1004" type="list">
      <formula1>Listes!$F$3:$F$5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4"/>
    <col collapsed="false" customWidth="true" hidden="false" outlineLevel="0" max="3" min="3" style="0" width="11"/>
    <col collapsed="false" customWidth="true" hidden="false" outlineLevel="0" max="4" min="4" style="0" width="15"/>
    <col collapsed="false" customWidth="true" hidden="false" outlineLevel="0" max="5" min="5" style="0" width="12"/>
    <col collapsed="false" customWidth="true" hidden="false" outlineLevel="0" max="6" min="6" style="0" width="8"/>
    <col collapsed="false" customWidth="true" hidden="false" outlineLevel="0" max="7" min="7" style="0" width="12"/>
    <col collapsed="false" customWidth="true" hidden="false" outlineLevel="0" max="8" min="8" style="0" width="14"/>
    <col collapsed="false" customWidth="true" hidden="false" outlineLevel="0" max="9" min="9" style="0" width="24"/>
    <col collapsed="false" customWidth="true" hidden="true" outlineLevel="0" max="10" min="10" style="0" width="11"/>
    <col collapsed="false" customWidth="true" hidden="true" outlineLevel="0" max="11" min="11" style="0" width="10"/>
  </cols>
  <sheetData>
    <row r="1" customFormat="false" ht="17.35" hidden="false" customHeight="false" outlineLevel="0" collapsed="false">
      <c r="A1" s="5" t="s">
        <v>1564</v>
      </c>
    </row>
    <row r="3" customFormat="false" ht="15" hidden="false" customHeight="false" outlineLevel="0" collapsed="false">
      <c r="A3" s="24" t="s">
        <v>1565</v>
      </c>
      <c r="B3" s="42" t="n">
        <v>46295</v>
      </c>
    </row>
    <row r="5" customFormat="false" ht="43.5" hidden="false" customHeight="true" outlineLevel="0" collapsed="false">
      <c r="A5" s="7" t="s">
        <v>65</v>
      </c>
      <c r="B5" s="7" t="s">
        <v>66</v>
      </c>
      <c r="C5" s="7" t="s">
        <v>82</v>
      </c>
      <c r="D5" s="7" t="s">
        <v>1566</v>
      </c>
      <c r="E5" s="7" t="s">
        <v>1567</v>
      </c>
      <c r="F5" s="7" t="s">
        <v>1568</v>
      </c>
      <c r="G5" s="7" t="s">
        <v>1569</v>
      </c>
      <c r="H5" s="7" t="s">
        <v>1570</v>
      </c>
      <c r="I5" s="7" t="s">
        <v>78</v>
      </c>
      <c r="J5" s="7" t="s">
        <v>1571</v>
      </c>
      <c r="K5" s="7" t="s">
        <v>1572</v>
      </c>
    </row>
    <row r="6" customFormat="false" ht="15" hidden="false" customHeight="false" outlineLevel="0" collapsed="false">
      <c r="A6" s="15" t="s">
        <v>92</v>
      </c>
      <c r="B6" s="16" t="str">
        <f aca="false">IF(A6="","",IFERROR(INDEX(Articles!$B$5:$B$304,MATCH(A6,Articles!$A$5:$A$304,0)),"Référence inconnue"))</f>
        <v>Disque à tronçonner Ø125 mm</v>
      </c>
      <c r="C6" s="15" t="s">
        <v>93</v>
      </c>
      <c r="D6" s="17" t="n">
        <f aca="false">IF(A6="","",SUMIFS(Mouvements!$J$2:$J$5000,Mouvements!$D$2:$D$5000,A6,Mouvements!$F$2:$F$5000,C6,Mouvements!$A$2:$A$5000,"&lt;="&amp;$B$3)-H6)</f>
        <v>40</v>
      </c>
      <c r="E6" s="15" t="n">
        <v>40</v>
      </c>
      <c r="F6" s="43" t="n">
        <f aca="false">IF(OR(A6="",E6=""),"",E6-D6)</f>
        <v>0</v>
      </c>
      <c r="G6" s="36" t="n">
        <f aca="false">IF(F6="","",F6*IFERROR(INDEX(Articles!$H$5:$H$304,MATCH(A6,Articles!$A$5:$A$304,0)),0))</f>
        <v>0</v>
      </c>
      <c r="H6" s="17" t="n">
        <f aca="false">IF(A6="","",SUMIFS(Mouvements!$J$2:$J$5000,Mouvements!$D$2:$D$5000,A6,Mouvements!$F$2:$F$5000,C6,Mouvements!$A$2:$A$5000,$B$3,Mouvements!$C$2:$C$5000,"Ajustement en plus")+SUMIFS(Mouvements!$J$2:$J$5000,Mouvements!$D$2:$D$5000,A6,Mouvements!$F$2:$F$5000,C6,Mouvements!$A$2:$A$5000,$B$3,Mouvements!$C$2:$C$5000,"Ajustement en moins"))</f>
        <v>0</v>
      </c>
      <c r="I6" s="17" t="str">
        <f aca="false">IF(F6="","",IF(F6=H6,"OK","Ajustement à saisir : "&amp;F6-H6))</f>
        <v>OK</v>
      </c>
      <c r="J6" s="36" t="n">
        <f aca="false">IF(G6="","",ABS(G6))</f>
        <v>0</v>
      </c>
      <c r="K6" s="17" t="n">
        <f aca="false">IF(A6="","",IF(COUNTIF($A$6:A6,A6)=1,IF(SUMIFS($F$6:$F$105,$A$6:$A$105,A6)&lt;&gt;0,1,0),""))</f>
        <v>1</v>
      </c>
    </row>
    <row r="7" customFormat="false" ht="15" hidden="false" customHeight="false" outlineLevel="0" collapsed="false">
      <c r="A7" s="15" t="s">
        <v>92</v>
      </c>
      <c r="B7" s="16" t="str">
        <f aca="false">IF(A7="","",IFERROR(INDEX(Articles!$B$5:$B$304,MATCH(A7,Articles!$A$5:$A$304,0)),"Référence inconnue"))</f>
        <v>Disque à tronçonner Ø125 mm</v>
      </c>
      <c r="C7" s="15" t="s">
        <v>111</v>
      </c>
      <c r="D7" s="17" t="n">
        <f aca="false">IF(A7="","",SUMIFS(Mouvements!$J$2:$J$5000,Mouvements!$D$2:$D$5000,A7,Mouvements!$F$2:$F$5000,C7,Mouvements!$A$2:$A$5000,"&lt;="&amp;$B$3)-H7)</f>
        <v>34</v>
      </c>
      <c r="E7" s="15" t="n">
        <v>22</v>
      </c>
      <c r="F7" s="43" t="n">
        <f aca="false">IF(OR(A7="",E7=""),"",E7-D7)</f>
        <v>-12</v>
      </c>
      <c r="G7" s="36" t="n">
        <f aca="false">IF(F7="","",F7*IFERROR(INDEX(Articles!$H$5:$H$304,MATCH(A7,Articles!$A$5:$A$304,0)),0))</f>
        <v>-28.8</v>
      </c>
      <c r="H7" s="17" t="n">
        <f aca="false">IF(A7="","",SUMIFS(Mouvements!$J$2:$J$5000,Mouvements!$D$2:$D$5000,A7,Mouvements!$F$2:$F$5000,C7,Mouvements!$A$2:$A$5000,$B$3,Mouvements!$C$2:$C$5000,"Ajustement en plus")+SUMIFS(Mouvements!$J$2:$J$5000,Mouvements!$D$2:$D$5000,A7,Mouvements!$F$2:$F$5000,C7,Mouvements!$A$2:$A$5000,$B$3,Mouvements!$C$2:$C$5000,"Ajustement en moins"))</f>
        <v>-12</v>
      </c>
      <c r="I7" s="17" t="str">
        <f aca="false">IF(F7="","",IF(F7=H7,"OK","Ajustement à saisir : "&amp;F7-H7))</f>
        <v>OK</v>
      </c>
      <c r="J7" s="36" t="n">
        <f aca="false">IF(G7="","",ABS(G7))</f>
        <v>28.8</v>
      </c>
      <c r="K7" s="17" t="str">
        <f aca="false">IF(A7="","",IF(COUNTIF($A$6:A7,A7)=1,IF(SUMIFS($F$6:$F$105,$A$6:$A$105,A7)&lt;&gt;0,1,0),""))</f>
        <v/>
      </c>
    </row>
    <row r="8" customFormat="false" ht="15" hidden="false" customHeight="false" outlineLevel="0" collapsed="false">
      <c r="A8" s="15" t="s">
        <v>95</v>
      </c>
      <c r="B8" s="16" t="str">
        <f aca="false">IF(A8="","",IFERROR(INDEX(Articles!$B$5:$B$304,MATCH(A8,Articles!$A$5:$A$304,0)),"Référence inconnue"))</f>
        <v>Gants de manutention taille 9</v>
      </c>
      <c r="C8" s="15" t="s">
        <v>93</v>
      </c>
      <c r="D8" s="17" t="n">
        <f aca="false">IF(A8="","",SUMIFS(Mouvements!$J$2:$J$5000,Mouvements!$D$2:$D$5000,A8,Mouvements!$F$2:$F$5000,C8,Mouvements!$A$2:$A$5000,"&lt;="&amp;$B$3)-H8)</f>
        <v>60</v>
      </c>
      <c r="E8" s="15" t="n">
        <v>52</v>
      </c>
      <c r="F8" s="43" t="n">
        <f aca="false">IF(OR(A8="",E8=""),"",E8-D8)</f>
        <v>-8</v>
      </c>
      <c r="G8" s="36" t="n">
        <f aca="false">IF(F8="","",F8*IFERROR(INDEX(Articles!$H$5:$H$304,MATCH(A8,Articles!$A$5:$A$304,0)),0))</f>
        <v>-38.4</v>
      </c>
      <c r="H8" s="17" t="n">
        <f aca="false">IF(A8="","",SUMIFS(Mouvements!$J$2:$J$5000,Mouvements!$D$2:$D$5000,A8,Mouvements!$F$2:$F$5000,C8,Mouvements!$A$2:$A$5000,$B$3,Mouvements!$C$2:$C$5000,"Ajustement en plus")+SUMIFS(Mouvements!$J$2:$J$5000,Mouvements!$D$2:$D$5000,A8,Mouvements!$F$2:$F$5000,C8,Mouvements!$A$2:$A$5000,$B$3,Mouvements!$C$2:$C$5000,"Ajustement en moins"))</f>
        <v>-8</v>
      </c>
      <c r="I8" s="17" t="str">
        <f aca="false">IF(F8="","",IF(F8=H8,"OK","Ajustement à saisir : "&amp;F8-H8))</f>
        <v>OK</v>
      </c>
      <c r="J8" s="36" t="n">
        <f aca="false">IF(G8="","",ABS(G8))</f>
        <v>38.4</v>
      </c>
      <c r="K8" s="17" t="n">
        <f aca="false">IF(A8="","",IF(COUNTIF($A$6:A8,A8)=1,IF(SUMIFS($F$6:$F$105,$A$6:$A$105,A8)&lt;&gt;0,1,0),""))</f>
        <v>1</v>
      </c>
    </row>
    <row r="9" customFormat="false" ht="15" hidden="false" customHeight="false" outlineLevel="0" collapsed="false">
      <c r="A9" s="15" t="s">
        <v>96</v>
      </c>
      <c r="B9" s="16" t="str">
        <f aca="false">IF(A9="","",IFERROR(INDEX(Articles!$B$5:$B$304,MATCH(A9,Articles!$A$5:$A$304,0)),"Référence inconnue"))</f>
        <v>Film étirable 500 mm</v>
      </c>
      <c r="C9" s="15" t="s">
        <v>93</v>
      </c>
      <c r="D9" s="17" t="n">
        <f aca="false">IF(A9="","",SUMIFS(Mouvements!$J$2:$J$5000,Mouvements!$D$2:$D$5000,A9,Mouvements!$F$2:$F$5000,C9,Mouvements!$A$2:$A$5000,"&lt;="&amp;$B$3)-H9)</f>
        <v>20</v>
      </c>
      <c r="E9" s="15" t="n">
        <v>20</v>
      </c>
      <c r="F9" s="43" t="n">
        <f aca="false">IF(OR(A9="",E9=""),"",E9-D9)</f>
        <v>0</v>
      </c>
      <c r="G9" s="36" t="n">
        <f aca="false">IF(F9="","",F9*IFERROR(INDEX(Articles!$H$5:$H$304,MATCH(A9,Articles!$A$5:$A$304,0)),0))</f>
        <v>0</v>
      </c>
      <c r="H9" s="17" t="n">
        <f aca="false">IF(A9="","",SUMIFS(Mouvements!$J$2:$J$5000,Mouvements!$D$2:$D$5000,A9,Mouvements!$F$2:$F$5000,C9,Mouvements!$A$2:$A$5000,$B$3,Mouvements!$C$2:$C$5000,"Ajustement en plus")+SUMIFS(Mouvements!$J$2:$J$5000,Mouvements!$D$2:$D$5000,A9,Mouvements!$F$2:$F$5000,C9,Mouvements!$A$2:$A$5000,$B$3,Mouvements!$C$2:$C$5000,"Ajustement en moins"))</f>
        <v>0</v>
      </c>
      <c r="I9" s="17" t="str">
        <f aca="false">IF(F9="","",IF(F9=H9,"OK","Ajustement à saisir : "&amp;F9-H9))</f>
        <v>OK</v>
      </c>
      <c r="J9" s="36" t="n">
        <f aca="false">IF(G9="","",ABS(G9))</f>
        <v>0</v>
      </c>
      <c r="K9" s="17" t="n">
        <f aca="false">IF(A9="","",IF(COUNTIF($A$6:A9,A9)=1,IF(SUMIFS($F$6:$F$105,$A$6:$A$105,A9)&lt;&gt;0,1,0),""))</f>
        <v>0</v>
      </c>
    </row>
    <row r="10" customFormat="false" ht="15" hidden="false" customHeight="false" outlineLevel="0" collapsed="false">
      <c r="A10" s="15" t="s">
        <v>97</v>
      </c>
      <c r="B10" s="16" t="str">
        <f aca="false">IF(A10="","",IFERROR(INDEX(Articles!$B$5:$B$304,MATCH(A10,Articles!$A$5:$A$304,0)),"Référence inconnue"))</f>
        <v>Vis H M8x30 (boîte de 100)</v>
      </c>
      <c r="C10" s="15" t="s">
        <v>93</v>
      </c>
      <c r="D10" s="17" t="n">
        <f aca="false">IF(A10="","",SUMIFS(Mouvements!$J$2:$J$5000,Mouvements!$D$2:$D$5000,A10,Mouvements!$F$2:$F$5000,C10,Mouvements!$A$2:$A$5000,"&lt;="&amp;$B$3)-H10)</f>
        <v>15</v>
      </c>
      <c r="E10" s="15" t="n">
        <v>18</v>
      </c>
      <c r="F10" s="43" t="n">
        <f aca="false">IF(OR(A10="",E10=""),"",E10-D10)</f>
        <v>3</v>
      </c>
      <c r="G10" s="36" t="n">
        <f aca="false">IF(F10="","",F10*IFERROR(INDEX(Articles!$H$5:$H$304,MATCH(A10,Articles!$A$5:$A$304,0)),0))</f>
        <v>23.7</v>
      </c>
      <c r="H10" s="17" t="n">
        <f aca="false">IF(A10="","",SUMIFS(Mouvements!$J$2:$J$5000,Mouvements!$D$2:$D$5000,A10,Mouvements!$F$2:$F$5000,C10,Mouvements!$A$2:$A$5000,$B$3,Mouvements!$C$2:$C$5000,"Ajustement en plus")+SUMIFS(Mouvements!$J$2:$J$5000,Mouvements!$D$2:$D$5000,A10,Mouvements!$F$2:$F$5000,C10,Mouvements!$A$2:$A$5000,$B$3,Mouvements!$C$2:$C$5000,"Ajustement en moins"))</f>
        <v>3</v>
      </c>
      <c r="I10" s="17" t="str">
        <f aca="false">IF(F10="","",IF(F10=H10,"OK","Ajustement à saisir : "&amp;F10-H10))</f>
        <v>OK</v>
      </c>
      <c r="J10" s="36" t="n">
        <f aca="false">IF(G10="","",ABS(G10))</f>
        <v>23.7</v>
      </c>
      <c r="K10" s="17" t="n">
        <f aca="false">IF(A10="","",IF(COUNTIF($A$6:A10,A10)=1,IF(SUMIFS($F$6:$F$105,$A$6:$A$105,A10)&lt;&gt;0,1,0),""))</f>
        <v>1</v>
      </c>
    </row>
    <row r="11" customFormat="false" ht="15" hidden="false" customHeight="false" outlineLevel="0" collapsed="false">
      <c r="A11" s="15" t="s">
        <v>98</v>
      </c>
      <c r="B11" s="16" t="str">
        <f aca="false">IF(A11="","",IFERROR(INDEX(Articles!$B$5:$B$304,MATCH(A11,Articles!$A$5:$A$304,0)),"Référence inconnue"))</f>
        <v>Roulement 6204-2RS</v>
      </c>
      <c r="C11" s="15" t="s">
        <v>93</v>
      </c>
      <c r="D11" s="17" t="n">
        <f aca="false">IF(A11="","",SUMIFS(Mouvements!$J$2:$J$5000,Mouvements!$D$2:$D$5000,A11,Mouvements!$F$2:$F$5000,C11,Mouvements!$A$2:$A$5000,"&lt;="&amp;$B$3)-H11)</f>
        <v>25</v>
      </c>
      <c r="E11" s="15" t="n">
        <v>21</v>
      </c>
      <c r="F11" s="43" t="n">
        <f aca="false">IF(OR(A11="",E11=""),"",E11-D11)</f>
        <v>-4</v>
      </c>
      <c r="G11" s="36" t="n">
        <f aca="false">IF(F11="","",F11*IFERROR(INDEX(Articles!$H$5:$H$304,MATCH(A11,Articles!$A$5:$A$304,0)),0))</f>
        <v>-24.8</v>
      </c>
      <c r="H11" s="17" t="n">
        <f aca="false">IF(A11="","",SUMIFS(Mouvements!$J$2:$J$5000,Mouvements!$D$2:$D$5000,A11,Mouvements!$F$2:$F$5000,C11,Mouvements!$A$2:$A$5000,$B$3,Mouvements!$C$2:$C$5000,"Ajustement en plus")+SUMIFS(Mouvements!$J$2:$J$5000,Mouvements!$D$2:$D$5000,A11,Mouvements!$F$2:$F$5000,C11,Mouvements!$A$2:$A$5000,$B$3,Mouvements!$C$2:$C$5000,"Ajustement en moins"))</f>
        <v>-4</v>
      </c>
      <c r="I11" s="17" t="str">
        <f aca="false">IF(F11="","",IF(F11=H11,"OK","Ajustement à saisir : "&amp;F11-H11))</f>
        <v>OK</v>
      </c>
      <c r="J11" s="36" t="n">
        <f aca="false">IF(G11="","",ABS(G11))</f>
        <v>24.8</v>
      </c>
      <c r="K11" s="17" t="n">
        <f aca="false">IF(A11="","",IF(COUNTIF($A$6:A11,A11)=1,IF(SUMIFS($F$6:$F$105,$A$6:$A$105,A11)&lt;&gt;0,1,0),""))</f>
        <v>1</v>
      </c>
    </row>
    <row r="12" customFormat="false" ht="15" hidden="false" customHeight="false" outlineLevel="0" collapsed="false">
      <c r="A12" s="15" t="s">
        <v>99</v>
      </c>
      <c r="B12" s="16" t="str">
        <f aca="false">IF(A12="","",IFERROR(INDEX(Articles!$B$5:$B$304,MATCH(A12,Articles!$A$5:$A$304,0)),"Référence inconnue"))</f>
        <v>Fil MIG Ø1 mm (bobine 15 kg)</v>
      </c>
      <c r="C12" s="15" t="s">
        <v>93</v>
      </c>
      <c r="D12" s="17" t="n">
        <f aca="false">IF(A12="","",SUMIFS(Mouvements!$J$2:$J$5000,Mouvements!$D$2:$D$5000,A12,Mouvements!$F$2:$F$5000,C12,Mouvements!$A$2:$A$5000,"&lt;="&amp;$B$3)-H12)</f>
        <v>7</v>
      </c>
      <c r="E12" s="15" t="n">
        <v>7</v>
      </c>
      <c r="F12" s="43" t="n">
        <f aca="false">IF(OR(A12="",E12=""),"",E12-D12)</f>
        <v>0</v>
      </c>
      <c r="G12" s="36" t="n">
        <f aca="false">IF(F12="","",F12*IFERROR(INDEX(Articles!$H$5:$H$304,MATCH(A12,Articles!$A$5:$A$304,0)),0))</f>
        <v>0</v>
      </c>
      <c r="H12" s="17" t="n">
        <f aca="false">IF(A12="","",SUMIFS(Mouvements!$J$2:$J$5000,Mouvements!$D$2:$D$5000,A12,Mouvements!$F$2:$F$5000,C12,Mouvements!$A$2:$A$5000,$B$3,Mouvements!$C$2:$C$5000,"Ajustement en plus")+SUMIFS(Mouvements!$J$2:$J$5000,Mouvements!$D$2:$D$5000,A12,Mouvements!$F$2:$F$5000,C12,Mouvements!$A$2:$A$5000,$B$3,Mouvements!$C$2:$C$5000,"Ajustement en moins"))</f>
        <v>0</v>
      </c>
      <c r="I12" s="17" t="str">
        <f aca="false">IF(F12="","",IF(F12=H12,"OK","Ajustement à saisir : "&amp;F12-H12))</f>
        <v>OK</v>
      </c>
      <c r="J12" s="36" t="n">
        <f aca="false">IF(G12="","",ABS(G12))</f>
        <v>0</v>
      </c>
      <c r="K12" s="17" t="n">
        <f aca="false">IF(A12="","",IF(COUNTIF($A$6:A12,A12)=1,IF(SUMIFS($F$6:$F$105,$A$6:$A$105,A12)&lt;&gt;0,1,0),""))</f>
        <v>0</v>
      </c>
    </row>
    <row r="13" customFormat="false" ht="15" hidden="false" customHeight="false" outlineLevel="0" collapsed="false">
      <c r="A13" s="15" t="s">
        <v>102</v>
      </c>
      <c r="B13" s="16" t="str">
        <f aca="false">IF(A13="","",IFERROR(INDEX(Articles!$B$5:$B$304,MATCH(A13,Articles!$A$5:$A$304,0)),"Référence inconnue"))</f>
        <v>Huile hydraulique HVLP 46 (bidon 20 L)</v>
      </c>
      <c r="C13" s="15" t="s">
        <v>93</v>
      </c>
      <c r="D13" s="17" t="n">
        <f aca="false">IF(A13="","",SUMIFS(Mouvements!$J$2:$J$5000,Mouvements!$D$2:$D$5000,A13,Mouvements!$F$2:$F$5000,C13,Mouvements!$A$2:$A$5000,"&lt;="&amp;$B$3)-H13)</f>
        <v>5</v>
      </c>
      <c r="E13" s="15" t="n">
        <v>4</v>
      </c>
      <c r="F13" s="43" t="n">
        <f aca="false">IF(OR(A13="",E13=""),"",E13-D13)</f>
        <v>-1</v>
      </c>
      <c r="G13" s="36" t="n">
        <f aca="false">IF(F13="","",F13*IFERROR(INDEX(Articles!$H$5:$H$304,MATCH(A13,Articles!$A$5:$A$304,0)),0))</f>
        <v>-78</v>
      </c>
      <c r="H13" s="17" t="n">
        <f aca="false">IF(A13="","",SUMIFS(Mouvements!$J$2:$J$5000,Mouvements!$D$2:$D$5000,A13,Mouvements!$F$2:$F$5000,C13,Mouvements!$A$2:$A$5000,$B$3,Mouvements!$C$2:$C$5000,"Ajustement en plus")+SUMIFS(Mouvements!$J$2:$J$5000,Mouvements!$D$2:$D$5000,A13,Mouvements!$F$2:$F$5000,C13,Mouvements!$A$2:$A$5000,$B$3,Mouvements!$C$2:$C$5000,"Ajustement en moins"))</f>
        <v>-1</v>
      </c>
      <c r="I13" s="17" t="str">
        <f aca="false">IF(F13="","",IF(F13=H13,"OK","Ajustement à saisir : "&amp;F13-H13))</f>
        <v>OK</v>
      </c>
      <c r="J13" s="36" t="n">
        <f aca="false">IF(G13="","",ABS(G13))</f>
        <v>78</v>
      </c>
      <c r="K13" s="17" t="n">
        <f aca="false">IF(A13="","",IF(COUNTIF($A$6:A13,A13)=1,IF(SUMIFS($F$6:$F$105,$A$6:$A$105,A13)&lt;&gt;0,1,0),""))</f>
        <v>1</v>
      </c>
    </row>
    <row r="14" customFormat="false" ht="15" hidden="false" customHeight="false" outlineLevel="0" collapsed="false">
      <c r="A14" s="15" t="s">
        <v>105</v>
      </c>
      <c r="B14" s="16" t="str">
        <f aca="false">IF(A14="","",IFERROR(INDEX(Articles!$B$5:$B$304,MATCH(A14,Articles!$A$5:$A$304,0)),"Référence inconnue"))</f>
        <v>Élingue textile 2 t, 2 m</v>
      </c>
      <c r="C14" s="15" t="s">
        <v>93</v>
      </c>
      <c r="D14" s="17" t="n">
        <f aca="false">IF(A14="","",SUMIFS(Mouvements!$J$2:$J$5000,Mouvements!$D$2:$D$5000,A14,Mouvements!$F$2:$F$5000,C14,Mouvements!$A$2:$A$5000,"&lt;="&amp;$B$3)-H14)</f>
        <v>6</v>
      </c>
      <c r="E14" s="15" t="n">
        <v>6</v>
      </c>
      <c r="F14" s="43" t="n">
        <f aca="false">IF(OR(A14="",E14=""),"",E14-D14)</f>
        <v>0</v>
      </c>
      <c r="G14" s="36" t="n">
        <f aca="false">IF(F14="","",F14*IFERROR(INDEX(Articles!$H$5:$H$304,MATCH(A14,Articles!$A$5:$A$304,0)),0))</f>
        <v>0</v>
      </c>
      <c r="H14" s="17" t="n">
        <f aca="false">IF(A14="","",SUMIFS(Mouvements!$J$2:$J$5000,Mouvements!$D$2:$D$5000,A14,Mouvements!$F$2:$F$5000,C14,Mouvements!$A$2:$A$5000,$B$3,Mouvements!$C$2:$C$5000,"Ajustement en plus")+SUMIFS(Mouvements!$J$2:$J$5000,Mouvements!$D$2:$D$5000,A14,Mouvements!$F$2:$F$5000,C14,Mouvements!$A$2:$A$5000,$B$3,Mouvements!$C$2:$C$5000,"Ajustement en moins"))</f>
        <v>0</v>
      </c>
      <c r="I14" s="17" t="str">
        <f aca="false">IF(F14="","",IF(F14=H14,"OK","Ajustement à saisir : "&amp;F14-H14))</f>
        <v>OK</v>
      </c>
      <c r="J14" s="36" t="n">
        <f aca="false">IF(G14="","",ABS(G14))</f>
        <v>0</v>
      </c>
      <c r="K14" s="17" t="n">
        <f aca="false">IF(A14="","",IF(COUNTIF($A$6:A14,A14)=1,IF(SUMIFS($F$6:$F$105,$A$6:$A$105,A14)&lt;&gt;0,1,0),""))</f>
        <v>0</v>
      </c>
    </row>
    <row r="15" customFormat="false" ht="15" hidden="false" customHeight="false" outlineLevel="0" collapsed="false">
      <c r="B15" s="16" t="str">
        <f aca="false">IF(A15="","",IFERROR(INDEX(Articles!$B$5:$B$304,MATCH(A15,Articles!$A$5:$A$304,0)),"Référence inconnue"))</f>
        <v/>
      </c>
      <c r="D15" s="17" t="str">
        <f aca="false">IF(A15="","",SUMIFS(Mouvements!$J$2:$J$5000,Mouvements!$D$2:$D$5000,A15,Mouvements!$F$2:$F$5000,C15,Mouvements!$A$2:$A$5000,"&lt;="&amp;$B$3)-H15)</f>
        <v/>
      </c>
      <c r="F15" s="43" t="str">
        <f aca="false">IF(OR(A15="",E15=""),"",E15-D15)</f>
        <v/>
      </c>
      <c r="G15" s="36" t="str">
        <f aca="false">IF(F15="","",F15*IFERROR(INDEX(Articles!$H$5:$H$304,MATCH(A15,Articles!$A$5:$A$304,0)),0))</f>
        <v/>
      </c>
      <c r="H15" s="17" t="str">
        <f aca="false">IF(A15="","",SUMIFS(Mouvements!$J$2:$J$5000,Mouvements!$D$2:$D$5000,A15,Mouvements!$F$2:$F$5000,C15,Mouvements!$A$2:$A$5000,$B$3,Mouvements!$C$2:$C$5000,"Ajustement en plus")+SUMIFS(Mouvements!$J$2:$J$5000,Mouvements!$D$2:$D$5000,A15,Mouvements!$F$2:$F$5000,C15,Mouvements!$A$2:$A$5000,$B$3,Mouvements!$C$2:$C$5000,"Ajustement en moins"))</f>
        <v/>
      </c>
      <c r="I15" s="17" t="str">
        <f aca="false">IF(F15="","",IF(F15=H15,"OK","Ajustement à saisir : "&amp;F15-H15))</f>
        <v/>
      </c>
      <c r="J15" s="36" t="str">
        <f aca="false">IF(G15="","",ABS(G15))</f>
        <v/>
      </c>
      <c r="K15" s="17" t="str">
        <f aca="false">IF(A15="","",IF(COUNTIF($A$6:A15,A15)=1,IF(SUMIFS($F$6:$F$105,$A$6:$A$105,A15)&lt;&gt;0,1,0),""))</f>
        <v/>
      </c>
    </row>
    <row r="16" customFormat="false" ht="15" hidden="false" customHeight="false" outlineLevel="0" collapsed="false">
      <c r="B16" s="16" t="str">
        <f aca="false">IF(A16="","",IFERROR(INDEX(Articles!$B$5:$B$304,MATCH(A16,Articles!$A$5:$A$304,0)),"Référence inconnue"))</f>
        <v/>
      </c>
      <c r="D16" s="17" t="str">
        <f aca="false">IF(A16="","",SUMIFS(Mouvements!$J$2:$J$5000,Mouvements!$D$2:$D$5000,A16,Mouvements!$F$2:$F$5000,C16,Mouvements!$A$2:$A$5000,"&lt;="&amp;$B$3)-H16)</f>
        <v/>
      </c>
      <c r="F16" s="43" t="str">
        <f aca="false">IF(OR(A16="",E16=""),"",E16-D16)</f>
        <v/>
      </c>
      <c r="G16" s="36" t="str">
        <f aca="false">IF(F16="","",F16*IFERROR(INDEX(Articles!$H$5:$H$304,MATCH(A16,Articles!$A$5:$A$304,0)),0))</f>
        <v/>
      </c>
      <c r="H16" s="17" t="str">
        <f aca="false">IF(A16="","",SUMIFS(Mouvements!$J$2:$J$5000,Mouvements!$D$2:$D$5000,A16,Mouvements!$F$2:$F$5000,C16,Mouvements!$A$2:$A$5000,$B$3,Mouvements!$C$2:$C$5000,"Ajustement en plus")+SUMIFS(Mouvements!$J$2:$J$5000,Mouvements!$D$2:$D$5000,A16,Mouvements!$F$2:$F$5000,C16,Mouvements!$A$2:$A$5000,$B$3,Mouvements!$C$2:$C$5000,"Ajustement en moins"))</f>
        <v/>
      </c>
      <c r="I16" s="17" t="str">
        <f aca="false">IF(F16="","",IF(F16=H16,"OK","Ajustement à saisir : "&amp;F16-H16))</f>
        <v/>
      </c>
      <c r="J16" s="36" t="str">
        <f aca="false">IF(G16="","",ABS(G16))</f>
        <v/>
      </c>
      <c r="K16" s="17" t="str">
        <f aca="false">IF(A16="","",IF(COUNTIF($A$6:A16,A16)=1,IF(SUMIFS($F$6:$F$105,$A$6:$A$105,A16)&lt;&gt;0,1,0),""))</f>
        <v/>
      </c>
    </row>
    <row r="17" customFormat="false" ht="15" hidden="false" customHeight="false" outlineLevel="0" collapsed="false">
      <c r="B17" s="16" t="str">
        <f aca="false">IF(A17="","",IFERROR(INDEX(Articles!$B$5:$B$304,MATCH(A17,Articles!$A$5:$A$304,0)),"Référence inconnue"))</f>
        <v/>
      </c>
      <c r="D17" s="17" t="str">
        <f aca="false">IF(A17="","",SUMIFS(Mouvements!$J$2:$J$5000,Mouvements!$D$2:$D$5000,A17,Mouvements!$F$2:$F$5000,C17,Mouvements!$A$2:$A$5000,"&lt;="&amp;$B$3)-H17)</f>
        <v/>
      </c>
      <c r="F17" s="43" t="str">
        <f aca="false">IF(OR(A17="",E17=""),"",E17-D17)</f>
        <v/>
      </c>
      <c r="G17" s="36" t="str">
        <f aca="false">IF(F17="","",F17*IFERROR(INDEX(Articles!$H$5:$H$304,MATCH(A17,Articles!$A$5:$A$304,0)),0))</f>
        <v/>
      </c>
      <c r="H17" s="17" t="str">
        <f aca="false">IF(A17="","",SUMIFS(Mouvements!$J$2:$J$5000,Mouvements!$D$2:$D$5000,A17,Mouvements!$F$2:$F$5000,C17,Mouvements!$A$2:$A$5000,$B$3,Mouvements!$C$2:$C$5000,"Ajustement en plus")+SUMIFS(Mouvements!$J$2:$J$5000,Mouvements!$D$2:$D$5000,A17,Mouvements!$F$2:$F$5000,C17,Mouvements!$A$2:$A$5000,$B$3,Mouvements!$C$2:$C$5000,"Ajustement en moins"))</f>
        <v/>
      </c>
      <c r="I17" s="17" t="str">
        <f aca="false">IF(F17="","",IF(F17=H17,"OK","Ajustement à saisir : "&amp;F17-H17))</f>
        <v/>
      </c>
      <c r="J17" s="36" t="str">
        <f aca="false">IF(G17="","",ABS(G17))</f>
        <v/>
      </c>
      <c r="K17" s="17" t="str">
        <f aca="false">IF(A17="","",IF(COUNTIF($A$6:A17,A17)=1,IF(SUMIFS($F$6:$F$105,$A$6:$A$105,A17)&lt;&gt;0,1,0),""))</f>
        <v/>
      </c>
    </row>
    <row r="18" customFormat="false" ht="15" hidden="false" customHeight="false" outlineLevel="0" collapsed="false">
      <c r="B18" s="16" t="str">
        <f aca="false">IF(A18="","",IFERROR(INDEX(Articles!$B$5:$B$304,MATCH(A18,Articles!$A$5:$A$304,0)),"Référence inconnue"))</f>
        <v/>
      </c>
      <c r="D18" s="17" t="str">
        <f aca="false">IF(A18="","",SUMIFS(Mouvements!$J$2:$J$5000,Mouvements!$D$2:$D$5000,A18,Mouvements!$F$2:$F$5000,C18,Mouvements!$A$2:$A$5000,"&lt;="&amp;$B$3)-H18)</f>
        <v/>
      </c>
      <c r="F18" s="43" t="str">
        <f aca="false">IF(OR(A18="",E18=""),"",E18-D18)</f>
        <v/>
      </c>
      <c r="G18" s="36" t="str">
        <f aca="false">IF(F18="","",F18*IFERROR(INDEX(Articles!$H$5:$H$304,MATCH(A18,Articles!$A$5:$A$304,0)),0))</f>
        <v/>
      </c>
      <c r="H18" s="17" t="str">
        <f aca="false">IF(A18="","",SUMIFS(Mouvements!$J$2:$J$5000,Mouvements!$D$2:$D$5000,A18,Mouvements!$F$2:$F$5000,C18,Mouvements!$A$2:$A$5000,$B$3,Mouvements!$C$2:$C$5000,"Ajustement en plus")+SUMIFS(Mouvements!$J$2:$J$5000,Mouvements!$D$2:$D$5000,A18,Mouvements!$F$2:$F$5000,C18,Mouvements!$A$2:$A$5000,$B$3,Mouvements!$C$2:$C$5000,"Ajustement en moins"))</f>
        <v/>
      </c>
      <c r="I18" s="17" t="str">
        <f aca="false">IF(F18="","",IF(F18=H18,"OK","Ajustement à saisir : "&amp;F18-H18))</f>
        <v/>
      </c>
      <c r="J18" s="36" t="str">
        <f aca="false">IF(G18="","",ABS(G18))</f>
        <v/>
      </c>
      <c r="K18" s="17" t="str">
        <f aca="false">IF(A18="","",IF(COUNTIF($A$6:A18,A18)=1,IF(SUMIFS($F$6:$F$105,$A$6:$A$105,A18)&lt;&gt;0,1,0),""))</f>
        <v/>
      </c>
    </row>
    <row r="19" customFormat="false" ht="15" hidden="false" customHeight="false" outlineLevel="0" collapsed="false">
      <c r="B19" s="16" t="str">
        <f aca="false">IF(A19="","",IFERROR(INDEX(Articles!$B$5:$B$304,MATCH(A19,Articles!$A$5:$A$304,0)),"Référence inconnue"))</f>
        <v/>
      </c>
      <c r="D19" s="17" t="str">
        <f aca="false">IF(A19="","",SUMIFS(Mouvements!$J$2:$J$5000,Mouvements!$D$2:$D$5000,A19,Mouvements!$F$2:$F$5000,C19,Mouvements!$A$2:$A$5000,"&lt;="&amp;$B$3)-H19)</f>
        <v/>
      </c>
      <c r="F19" s="43" t="str">
        <f aca="false">IF(OR(A19="",E19=""),"",E19-D19)</f>
        <v/>
      </c>
      <c r="G19" s="36" t="str">
        <f aca="false">IF(F19="","",F19*IFERROR(INDEX(Articles!$H$5:$H$304,MATCH(A19,Articles!$A$5:$A$304,0)),0))</f>
        <v/>
      </c>
      <c r="H19" s="17" t="str">
        <f aca="false">IF(A19="","",SUMIFS(Mouvements!$J$2:$J$5000,Mouvements!$D$2:$D$5000,A19,Mouvements!$F$2:$F$5000,C19,Mouvements!$A$2:$A$5000,$B$3,Mouvements!$C$2:$C$5000,"Ajustement en plus")+SUMIFS(Mouvements!$J$2:$J$5000,Mouvements!$D$2:$D$5000,A19,Mouvements!$F$2:$F$5000,C19,Mouvements!$A$2:$A$5000,$B$3,Mouvements!$C$2:$C$5000,"Ajustement en moins"))</f>
        <v/>
      </c>
      <c r="I19" s="17" t="str">
        <f aca="false">IF(F19="","",IF(F19=H19,"OK","Ajustement à saisir : "&amp;F19-H19))</f>
        <v/>
      </c>
      <c r="J19" s="36" t="str">
        <f aca="false">IF(G19="","",ABS(G19))</f>
        <v/>
      </c>
      <c r="K19" s="17" t="str">
        <f aca="false">IF(A19="","",IF(COUNTIF($A$6:A19,A19)=1,IF(SUMIFS($F$6:$F$105,$A$6:$A$105,A19)&lt;&gt;0,1,0),""))</f>
        <v/>
      </c>
    </row>
    <row r="20" customFormat="false" ht="15" hidden="false" customHeight="false" outlineLevel="0" collapsed="false">
      <c r="B20" s="16" t="str">
        <f aca="false">IF(A20="","",IFERROR(INDEX(Articles!$B$5:$B$304,MATCH(A20,Articles!$A$5:$A$304,0)),"Référence inconnue"))</f>
        <v/>
      </c>
      <c r="D20" s="17" t="str">
        <f aca="false">IF(A20="","",SUMIFS(Mouvements!$J$2:$J$5000,Mouvements!$D$2:$D$5000,A20,Mouvements!$F$2:$F$5000,C20,Mouvements!$A$2:$A$5000,"&lt;="&amp;$B$3)-H20)</f>
        <v/>
      </c>
      <c r="F20" s="43" t="str">
        <f aca="false">IF(OR(A20="",E20=""),"",E20-D20)</f>
        <v/>
      </c>
      <c r="G20" s="36" t="str">
        <f aca="false">IF(F20="","",F20*IFERROR(INDEX(Articles!$H$5:$H$304,MATCH(A20,Articles!$A$5:$A$304,0)),0))</f>
        <v/>
      </c>
      <c r="H20" s="17" t="str">
        <f aca="false">IF(A20="","",SUMIFS(Mouvements!$J$2:$J$5000,Mouvements!$D$2:$D$5000,A20,Mouvements!$F$2:$F$5000,C20,Mouvements!$A$2:$A$5000,$B$3,Mouvements!$C$2:$C$5000,"Ajustement en plus")+SUMIFS(Mouvements!$J$2:$J$5000,Mouvements!$D$2:$D$5000,A20,Mouvements!$F$2:$F$5000,C20,Mouvements!$A$2:$A$5000,$B$3,Mouvements!$C$2:$C$5000,"Ajustement en moins"))</f>
        <v/>
      </c>
      <c r="I20" s="17" t="str">
        <f aca="false">IF(F20="","",IF(F20=H20,"OK","Ajustement à saisir : "&amp;F20-H20))</f>
        <v/>
      </c>
      <c r="J20" s="36" t="str">
        <f aca="false">IF(G20="","",ABS(G20))</f>
        <v/>
      </c>
      <c r="K20" s="17" t="str">
        <f aca="false">IF(A20="","",IF(COUNTIF($A$6:A20,A20)=1,IF(SUMIFS($F$6:$F$105,$A$6:$A$105,A20)&lt;&gt;0,1,0),""))</f>
        <v/>
      </c>
    </row>
    <row r="21" customFormat="false" ht="15" hidden="false" customHeight="false" outlineLevel="0" collapsed="false">
      <c r="B21" s="16" t="str">
        <f aca="false">IF(A21="","",IFERROR(INDEX(Articles!$B$5:$B$304,MATCH(A21,Articles!$A$5:$A$304,0)),"Référence inconnue"))</f>
        <v/>
      </c>
      <c r="D21" s="17" t="str">
        <f aca="false">IF(A21="","",SUMIFS(Mouvements!$J$2:$J$5000,Mouvements!$D$2:$D$5000,A21,Mouvements!$F$2:$F$5000,C21,Mouvements!$A$2:$A$5000,"&lt;="&amp;$B$3)-H21)</f>
        <v/>
      </c>
      <c r="F21" s="43" t="str">
        <f aca="false">IF(OR(A21="",E21=""),"",E21-D21)</f>
        <v/>
      </c>
      <c r="G21" s="36" t="str">
        <f aca="false">IF(F21="","",F21*IFERROR(INDEX(Articles!$H$5:$H$304,MATCH(A21,Articles!$A$5:$A$304,0)),0))</f>
        <v/>
      </c>
      <c r="H21" s="17" t="str">
        <f aca="false">IF(A21="","",SUMIFS(Mouvements!$J$2:$J$5000,Mouvements!$D$2:$D$5000,A21,Mouvements!$F$2:$F$5000,C21,Mouvements!$A$2:$A$5000,$B$3,Mouvements!$C$2:$C$5000,"Ajustement en plus")+SUMIFS(Mouvements!$J$2:$J$5000,Mouvements!$D$2:$D$5000,A21,Mouvements!$F$2:$F$5000,C21,Mouvements!$A$2:$A$5000,$B$3,Mouvements!$C$2:$C$5000,"Ajustement en moins"))</f>
        <v/>
      </c>
      <c r="I21" s="17" t="str">
        <f aca="false">IF(F21="","",IF(F21=H21,"OK","Ajustement à saisir : "&amp;F21-H21))</f>
        <v/>
      </c>
      <c r="J21" s="36" t="str">
        <f aca="false">IF(G21="","",ABS(G21))</f>
        <v/>
      </c>
      <c r="K21" s="17" t="str">
        <f aca="false">IF(A21="","",IF(COUNTIF($A$6:A21,A21)=1,IF(SUMIFS($F$6:$F$105,$A$6:$A$105,A21)&lt;&gt;0,1,0),""))</f>
        <v/>
      </c>
    </row>
    <row r="22" customFormat="false" ht="15" hidden="false" customHeight="false" outlineLevel="0" collapsed="false">
      <c r="B22" s="16" t="str">
        <f aca="false">IF(A22="","",IFERROR(INDEX(Articles!$B$5:$B$304,MATCH(A22,Articles!$A$5:$A$304,0)),"Référence inconnue"))</f>
        <v/>
      </c>
      <c r="D22" s="17" t="str">
        <f aca="false">IF(A22="","",SUMIFS(Mouvements!$J$2:$J$5000,Mouvements!$D$2:$D$5000,A22,Mouvements!$F$2:$F$5000,C22,Mouvements!$A$2:$A$5000,"&lt;="&amp;$B$3)-H22)</f>
        <v/>
      </c>
      <c r="F22" s="43" t="str">
        <f aca="false">IF(OR(A22="",E22=""),"",E22-D22)</f>
        <v/>
      </c>
      <c r="G22" s="36" t="str">
        <f aca="false">IF(F22="","",F22*IFERROR(INDEX(Articles!$H$5:$H$304,MATCH(A22,Articles!$A$5:$A$304,0)),0))</f>
        <v/>
      </c>
      <c r="H22" s="17" t="str">
        <f aca="false">IF(A22="","",SUMIFS(Mouvements!$J$2:$J$5000,Mouvements!$D$2:$D$5000,A22,Mouvements!$F$2:$F$5000,C22,Mouvements!$A$2:$A$5000,$B$3,Mouvements!$C$2:$C$5000,"Ajustement en plus")+SUMIFS(Mouvements!$J$2:$J$5000,Mouvements!$D$2:$D$5000,A22,Mouvements!$F$2:$F$5000,C22,Mouvements!$A$2:$A$5000,$B$3,Mouvements!$C$2:$C$5000,"Ajustement en moins"))</f>
        <v/>
      </c>
      <c r="I22" s="17" t="str">
        <f aca="false">IF(F22="","",IF(F22=H22,"OK","Ajustement à saisir : "&amp;F22-H22))</f>
        <v/>
      </c>
      <c r="J22" s="36" t="str">
        <f aca="false">IF(G22="","",ABS(G22))</f>
        <v/>
      </c>
      <c r="K22" s="17" t="str">
        <f aca="false">IF(A22="","",IF(COUNTIF($A$6:A22,A22)=1,IF(SUMIFS($F$6:$F$105,$A$6:$A$105,A22)&lt;&gt;0,1,0),""))</f>
        <v/>
      </c>
    </row>
    <row r="23" customFormat="false" ht="15" hidden="false" customHeight="false" outlineLevel="0" collapsed="false">
      <c r="B23" s="16" t="str">
        <f aca="false">IF(A23="","",IFERROR(INDEX(Articles!$B$5:$B$304,MATCH(A23,Articles!$A$5:$A$304,0)),"Référence inconnue"))</f>
        <v/>
      </c>
      <c r="D23" s="17" t="str">
        <f aca="false">IF(A23="","",SUMIFS(Mouvements!$J$2:$J$5000,Mouvements!$D$2:$D$5000,A23,Mouvements!$F$2:$F$5000,C23,Mouvements!$A$2:$A$5000,"&lt;="&amp;$B$3)-H23)</f>
        <v/>
      </c>
      <c r="F23" s="43" t="str">
        <f aca="false">IF(OR(A23="",E23=""),"",E23-D23)</f>
        <v/>
      </c>
      <c r="G23" s="36" t="str">
        <f aca="false">IF(F23="","",F23*IFERROR(INDEX(Articles!$H$5:$H$304,MATCH(A23,Articles!$A$5:$A$304,0)),0))</f>
        <v/>
      </c>
      <c r="H23" s="17" t="str">
        <f aca="false">IF(A23="","",SUMIFS(Mouvements!$J$2:$J$5000,Mouvements!$D$2:$D$5000,A23,Mouvements!$F$2:$F$5000,C23,Mouvements!$A$2:$A$5000,$B$3,Mouvements!$C$2:$C$5000,"Ajustement en plus")+SUMIFS(Mouvements!$J$2:$J$5000,Mouvements!$D$2:$D$5000,A23,Mouvements!$F$2:$F$5000,C23,Mouvements!$A$2:$A$5000,$B$3,Mouvements!$C$2:$C$5000,"Ajustement en moins"))</f>
        <v/>
      </c>
      <c r="I23" s="17" t="str">
        <f aca="false">IF(F23="","",IF(F23=H23,"OK","Ajustement à saisir : "&amp;F23-H23))</f>
        <v/>
      </c>
      <c r="J23" s="36" t="str">
        <f aca="false">IF(G23="","",ABS(G23))</f>
        <v/>
      </c>
      <c r="K23" s="17" t="str">
        <f aca="false">IF(A23="","",IF(COUNTIF($A$6:A23,A23)=1,IF(SUMIFS($F$6:$F$105,$A$6:$A$105,A23)&lt;&gt;0,1,0),""))</f>
        <v/>
      </c>
    </row>
    <row r="24" customFormat="false" ht="15" hidden="false" customHeight="false" outlineLevel="0" collapsed="false">
      <c r="B24" s="16" t="str">
        <f aca="false">IF(A24="","",IFERROR(INDEX(Articles!$B$5:$B$304,MATCH(A24,Articles!$A$5:$A$304,0)),"Référence inconnue"))</f>
        <v/>
      </c>
      <c r="D24" s="17" t="str">
        <f aca="false">IF(A24="","",SUMIFS(Mouvements!$J$2:$J$5000,Mouvements!$D$2:$D$5000,A24,Mouvements!$F$2:$F$5000,C24,Mouvements!$A$2:$A$5000,"&lt;="&amp;$B$3)-H24)</f>
        <v/>
      </c>
      <c r="F24" s="43" t="str">
        <f aca="false">IF(OR(A24="",E24=""),"",E24-D24)</f>
        <v/>
      </c>
      <c r="G24" s="36" t="str">
        <f aca="false">IF(F24="","",F24*IFERROR(INDEX(Articles!$H$5:$H$304,MATCH(A24,Articles!$A$5:$A$304,0)),0))</f>
        <v/>
      </c>
      <c r="H24" s="17" t="str">
        <f aca="false">IF(A24="","",SUMIFS(Mouvements!$J$2:$J$5000,Mouvements!$D$2:$D$5000,A24,Mouvements!$F$2:$F$5000,C24,Mouvements!$A$2:$A$5000,$B$3,Mouvements!$C$2:$C$5000,"Ajustement en plus")+SUMIFS(Mouvements!$J$2:$J$5000,Mouvements!$D$2:$D$5000,A24,Mouvements!$F$2:$F$5000,C24,Mouvements!$A$2:$A$5000,$B$3,Mouvements!$C$2:$C$5000,"Ajustement en moins"))</f>
        <v/>
      </c>
      <c r="I24" s="17" t="str">
        <f aca="false">IF(F24="","",IF(F24=H24,"OK","Ajustement à saisir : "&amp;F24-H24))</f>
        <v/>
      </c>
      <c r="J24" s="36" t="str">
        <f aca="false">IF(G24="","",ABS(G24))</f>
        <v/>
      </c>
      <c r="K24" s="17" t="str">
        <f aca="false">IF(A24="","",IF(COUNTIF($A$6:A24,A24)=1,IF(SUMIFS($F$6:$F$105,$A$6:$A$105,A24)&lt;&gt;0,1,0),""))</f>
        <v/>
      </c>
    </row>
    <row r="25" customFormat="false" ht="15" hidden="false" customHeight="false" outlineLevel="0" collapsed="false">
      <c r="B25" s="16" t="str">
        <f aca="false">IF(A25="","",IFERROR(INDEX(Articles!$B$5:$B$304,MATCH(A25,Articles!$A$5:$A$304,0)),"Référence inconnue"))</f>
        <v/>
      </c>
      <c r="D25" s="17" t="str">
        <f aca="false">IF(A25="","",SUMIFS(Mouvements!$J$2:$J$5000,Mouvements!$D$2:$D$5000,A25,Mouvements!$F$2:$F$5000,C25,Mouvements!$A$2:$A$5000,"&lt;="&amp;$B$3)-H25)</f>
        <v/>
      </c>
      <c r="F25" s="43" t="str">
        <f aca="false">IF(OR(A25="",E25=""),"",E25-D25)</f>
        <v/>
      </c>
      <c r="G25" s="36" t="str">
        <f aca="false">IF(F25="","",F25*IFERROR(INDEX(Articles!$H$5:$H$304,MATCH(A25,Articles!$A$5:$A$304,0)),0))</f>
        <v/>
      </c>
      <c r="H25" s="17" t="str">
        <f aca="false">IF(A25="","",SUMIFS(Mouvements!$J$2:$J$5000,Mouvements!$D$2:$D$5000,A25,Mouvements!$F$2:$F$5000,C25,Mouvements!$A$2:$A$5000,$B$3,Mouvements!$C$2:$C$5000,"Ajustement en plus")+SUMIFS(Mouvements!$J$2:$J$5000,Mouvements!$D$2:$D$5000,A25,Mouvements!$F$2:$F$5000,C25,Mouvements!$A$2:$A$5000,$B$3,Mouvements!$C$2:$C$5000,"Ajustement en moins"))</f>
        <v/>
      </c>
      <c r="I25" s="17" t="str">
        <f aca="false">IF(F25="","",IF(F25=H25,"OK","Ajustement à saisir : "&amp;F25-H25))</f>
        <v/>
      </c>
      <c r="J25" s="36" t="str">
        <f aca="false">IF(G25="","",ABS(G25))</f>
        <v/>
      </c>
      <c r="K25" s="17" t="str">
        <f aca="false">IF(A25="","",IF(COUNTIF($A$6:A25,A25)=1,IF(SUMIFS($F$6:$F$105,$A$6:$A$105,A25)&lt;&gt;0,1,0),""))</f>
        <v/>
      </c>
    </row>
    <row r="26" customFormat="false" ht="15" hidden="false" customHeight="false" outlineLevel="0" collapsed="false">
      <c r="B26" s="16" t="str">
        <f aca="false">IF(A26="","",IFERROR(INDEX(Articles!$B$5:$B$304,MATCH(A26,Articles!$A$5:$A$304,0)),"Référence inconnue"))</f>
        <v/>
      </c>
      <c r="D26" s="17" t="str">
        <f aca="false">IF(A26="","",SUMIFS(Mouvements!$J$2:$J$5000,Mouvements!$D$2:$D$5000,A26,Mouvements!$F$2:$F$5000,C26,Mouvements!$A$2:$A$5000,"&lt;="&amp;$B$3)-H26)</f>
        <v/>
      </c>
      <c r="F26" s="43" t="str">
        <f aca="false">IF(OR(A26="",E26=""),"",E26-D26)</f>
        <v/>
      </c>
      <c r="G26" s="36" t="str">
        <f aca="false">IF(F26="","",F26*IFERROR(INDEX(Articles!$H$5:$H$304,MATCH(A26,Articles!$A$5:$A$304,0)),0))</f>
        <v/>
      </c>
      <c r="H26" s="17" t="str">
        <f aca="false">IF(A26="","",SUMIFS(Mouvements!$J$2:$J$5000,Mouvements!$D$2:$D$5000,A26,Mouvements!$F$2:$F$5000,C26,Mouvements!$A$2:$A$5000,$B$3,Mouvements!$C$2:$C$5000,"Ajustement en plus")+SUMIFS(Mouvements!$J$2:$J$5000,Mouvements!$D$2:$D$5000,A26,Mouvements!$F$2:$F$5000,C26,Mouvements!$A$2:$A$5000,$B$3,Mouvements!$C$2:$C$5000,"Ajustement en moins"))</f>
        <v/>
      </c>
      <c r="I26" s="17" t="str">
        <f aca="false">IF(F26="","",IF(F26=H26,"OK","Ajustement à saisir : "&amp;F26-H26))</f>
        <v/>
      </c>
      <c r="J26" s="36" t="str">
        <f aca="false">IF(G26="","",ABS(G26))</f>
        <v/>
      </c>
      <c r="K26" s="17" t="str">
        <f aca="false">IF(A26="","",IF(COUNTIF($A$6:A26,A26)=1,IF(SUMIFS($F$6:$F$105,$A$6:$A$105,A26)&lt;&gt;0,1,0),""))</f>
        <v/>
      </c>
    </row>
    <row r="27" customFormat="false" ht="15" hidden="false" customHeight="false" outlineLevel="0" collapsed="false">
      <c r="B27" s="16" t="str">
        <f aca="false">IF(A27="","",IFERROR(INDEX(Articles!$B$5:$B$304,MATCH(A27,Articles!$A$5:$A$304,0)),"Référence inconnue"))</f>
        <v/>
      </c>
      <c r="D27" s="17" t="str">
        <f aca="false">IF(A27="","",SUMIFS(Mouvements!$J$2:$J$5000,Mouvements!$D$2:$D$5000,A27,Mouvements!$F$2:$F$5000,C27,Mouvements!$A$2:$A$5000,"&lt;="&amp;$B$3)-H27)</f>
        <v/>
      </c>
      <c r="F27" s="43" t="str">
        <f aca="false">IF(OR(A27="",E27=""),"",E27-D27)</f>
        <v/>
      </c>
      <c r="G27" s="36" t="str">
        <f aca="false">IF(F27="","",F27*IFERROR(INDEX(Articles!$H$5:$H$304,MATCH(A27,Articles!$A$5:$A$304,0)),0))</f>
        <v/>
      </c>
      <c r="H27" s="17" t="str">
        <f aca="false">IF(A27="","",SUMIFS(Mouvements!$J$2:$J$5000,Mouvements!$D$2:$D$5000,A27,Mouvements!$F$2:$F$5000,C27,Mouvements!$A$2:$A$5000,$B$3,Mouvements!$C$2:$C$5000,"Ajustement en plus")+SUMIFS(Mouvements!$J$2:$J$5000,Mouvements!$D$2:$D$5000,A27,Mouvements!$F$2:$F$5000,C27,Mouvements!$A$2:$A$5000,$B$3,Mouvements!$C$2:$C$5000,"Ajustement en moins"))</f>
        <v/>
      </c>
      <c r="I27" s="17" t="str">
        <f aca="false">IF(F27="","",IF(F27=H27,"OK","Ajustement à saisir : "&amp;F27-H27))</f>
        <v/>
      </c>
      <c r="J27" s="36" t="str">
        <f aca="false">IF(G27="","",ABS(G27))</f>
        <v/>
      </c>
      <c r="K27" s="17" t="str">
        <f aca="false">IF(A27="","",IF(COUNTIF($A$6:A27,A27)=1,IF(SUMIFS($F$6:$F$105,$A$6:$A$105,A27)&lt;&gt;0,1,0),""))</f>
        <v/>
      </c>
    </row>
    <row r="28" customFormat="false" ht="15" hidden="false" customHeight="false" outlineLevel="0" collapsed="false">
      <c r="B28" s="16" t="str">
        <f aca="false">IF(A28="","",IFERROR(INDEX(Articles!$B$5:$B$304,MATCH(A28,Articles!$A$5:$A$304,0)),"Référence inconnue"))</f>
        <v/>
      </c>
      <c r="D28" s="17" t="str">
        <f aca="false">IF(A28="","",SUMIFS(Mouvements!$J$2:$J$5000,Mouvements!$D$2:$D$5000,A28,Mouvements!$F$2:$F$5000,C28,Mouvements!$A$2:$A$5000,"&lt;="&amp;$B$3)-H28)</f>
        <v/>
      </c>
      <c r="F28" s="43" t="str">
        <f aca="false">IF(OR(A28="",E28=""),"",E28-D28)</f>
        <v/>
      </c>
      <c r="G28" s="36" t="str">
        <f aca="false">IF(F28="","",F28*IFERROR(INDEX(Articles!$H$5:$H$304,MATCH(A28,Articles!$A$5:$A$304,0)),0))</f>
        <v/>
      </c>
      <c r="H28" s="17" t="str">
        <f aca="false">IF(A28="","",SUMIFS(Mouvements!$J$2:$J$5000,Mouvements!$D$2:$D$5000,A28,Mouvements!$F$2:$F$5000,C28,Mouvements!$A$2:$A$5000,$B$3,Mouvements!$C$2:$C$5000,"Ajustement en plus")+SUMIFS(Mouvements!$J$2:$J$5000,Mouvements!$D$2:$D$5000,A28,Mouvements!$F$2:$F$5000,C28,Mouvements!$A$2:$A$5000,$B$3,Mouvements!$C$2:$C$5000,"Ajustement en moins"))</f>
        <v/>
      </c>
      <c r="I28" s="17" t="str">
        <f aca="false">IF(F28="","",IF(F28=H28,"OK","Ajustement à saisir : "&amp;F28-H28))</f>
        <v/>
      </c>
      <c r="J28" s="36" t="str">
        <f aca="false">IF(G28="","",ABS(G28))</f>
        <v/>
      </c>
      <c r="K28" s="17" t="str">
        <f aca="false">IF(A28="","",IF(COUNTIF($A$6:A28,A28)=1,IF(SUMIFS($F$6:$F$105,$A$6:$A$105,A28)&lt;&gt;0,1,0),""))</f>
        <v/>
      </c>
    </row>
    <row r="29" customFormat="false" ht="15" hidden="false" customHeight="false" outlineLevel="0" collapsed="false">
      <c r="B29" s="16" t="str">
        <f aca="false">IF(A29="","",IFERROR(INDEX(Articles!$B$5:$B$304,MATCH(A29,Articles!$A$5:$A$304,0)),"Référence inconnue"))</f>
        <v/>
      </c>
      <c r="D29" s="17" t="str">
        <f aca="false">IF(A29="","",SUMIFS(Mouvements!$J$2:$J$5000,Mouvements!$D$2:$D$5000,A29,Mouvements!$F$2:$F$5000,C29,Mouvements!$A$2:$A$5000,"&lt;="&amp;$B$3)-H29)</f>
        <v/>
      </c>
      <c r="F29" s="43" t="str">
        <f aca="false">IF(OR(A29="",E29=""),"",E29-D29)</f>
        <v/>
      </c>
      <c r="G29" s="36" t="str">
        <f aca="false">IF(F29="","",F29*IFERROR(INDEX(Articles!$H$5:$H$304,MATCH(A29,Articles!$A$5:$A$304,0)),0))</f>
        <v/>
      </c>
      <c r="H29" s="17" t="str">
        <f aca="false">IF(A29="","",SUMIFS(Mouvements!$J$2:$J$5000,Mouvements!$D$2:$D$5000,A29,Mouvements!$F$2:$F$5000,C29,Mouvements!$A$2:$A$5000,$B$3,Mouvements!$C$2:$C$5000,"Ajustement en plus")+SUMIFS(Mouvements!$J$2:$J$5000,Mouvements!$D$2:$D$5000,A29,Mouvements!$F$2:$F$5000,C29,Mouvements!$A$2:$A$5000,$B$3,Mouvements!$C$2:$C$5000,"Ajustement en moins"))</f>
        <v/>
      </c>
      <c r="I29" s="17" t="str">
        <f aca="false">IF(F29="","",IF(F29=H29,"OK","Ajustement à saisir : "&amp;F29-H29))</f>
        <v/>
      </c>
      <c r="J29" s="36" t="str">
        <f aca="false">IF(G29="","",ABS(G29))</f>
        <v/>
      </c>
      <c r="K29" s="17" t="str">
        <f aca="false">IF(A29="","",IF(COUNTIF($A$6:A29,A29)=1,IF(SUMIFS($F$6:$F$105,$A$6:$A$105,A29)&lt;&gt;0,1,0),""))</f>
        <v/>
      </c>
    </row>
    <row r="30" customFormat="false" ht="15" hidden="false" customHeight="false" outlineLevel="0" collapsed="false">
      <c r="B30" s="16" t="str">
        <f aca="false">IF(A30="","",IFERROR(INDEX(Articles!$B$5:$B$304,MATCH(A30,Articles!$A$5:$A$304,0)),"Référence inconnue"))</f>
        <v/>
      </c>
      <c r="D30" s="17" t="str">
        <f aca="false">IF(A30="","",SUMIFS(Mouvements!$J$2:$J$5000,Mouvements!$D$2:$D$5000,A30,Mouvements!$F$2:$F$5000,C30,Mouvements!$A$2:$A$5000,"&lt;="&amp;$B$3)-H30)</f>
        <v/>
      </c>
      <c r="F30" s="43" t="str">
        <f aca="false">IF(OR(A30="",E30=""),"",E30-D30)</f>
        <v/>
      </c>
      <c r="G30" s="36" t="str">
        <f aca="false">IF(F30="","",F30*IFERROR(INDEX(Articles!$H$5:$H$304,MATCH(A30,Articles!$A$5:$A$304,0)),0))</f>
        <v/>
      </c>
      <c r="H30" s="17" t="str">
        <f aca="false">IF(A30="","",SUMIFS(Mouvements!$J$2:$J$5000,Mouvements!$D$2:$D$5000,A30,Mouvements!$F$2:$F$5000,C30,Mouvements!$A$2:$A$5000,$B$3,Mouvements!$C$2:$C$5000,"Ajustement en plus")+SUMIFS(Mouvements!$J$2:$J$5000,Mouvements!$D$2:$D$5000,A30,Mouvements!$F$2:$F$5000,C30,Mouvements!$A$2:$A$5000,$B$3,Mouvements!$C$2:$C$5000,"Ajustement en moins"))</f>
        <v/>
      </c>
      <c r="I30" s="17" t="str">
        <f aca="false">IF(F30="","",IF(F30=H30,"OK","Ajustement à saisir : "&amp;F30-H30))</f>
        <v/>
      </c>
      <c r="J30" s="36" t="str">
        <f aca="false">IF(G30="","",ABS(G30))</f>
        <v/>
      </c>
      <c r="K30" s="17" t="str">
        <f aca="false">IF(A30="","",IF(COUNTIF($A$6:A30,A30)=1,IF(SUMIFS($F$6:$F$105,$A$6:$A$105,A30)&lt;&gt;0,1,0),""))</f>
        <v/>
      </c>
    </row>
    <row r="31" customFormat="false" ht="15" hidden="false" customHeight="false" outlineLevel="0" collapsed="false">
      <c r="B31" s="16" t="str">
        <f aca="false">IF(A31="","",IFERROR(INDEX(Articles!$B$5:$B$304,MATCH(A31,Articles!$A$5:$A$304,0)),"Référence inconnue"))</f>
        <v/>
      </c>
      <c r="D31" s="17" t="str">
        <f aca="false">IF(A31="","",SUMIFS(Mouvements!$J$2:$J$5000,Mouvements!$D$2:$D$5000,A31,Mouvements!$F$2:$F$5000,C31,Mouvements!$A$2:$A$5000,"&lt;="&amp;$B$3)-H31)</f>
        <v/>
      </c>
      <c r="F31" s="43" t="str">
        <f aca="false">IF(OR(A31="",E31=""),"",E31-D31)</f>
        <v/>
      </c>
      <c r="G31" s="36" t="str">
        <f aca="false">IF(F31="","",F31*IFERROR(INDEX(Articles!$H$5:$H$304,MATCH(A31,Articles!$A$5:$A$304,0)),0))</f>
        <v/>
      </c>
      <c r="H31" s="17" t="str">
        <f aca="false">IF(A31="","",SUMIFS(Mouvements!$J$2:$J$5000,Mouvements!$D$2:$D$5000,A31,Mouvements!$F$2:$F$5000,C31,Mouvements!$A$2:$A$5000,$B$3,Mouvements!$C$2:$C$5000,"Ajustement en plus")+SUMIFS(Mouvements!$J$2:$J$5000,Mouvements!$D$2:$D$5000,A31,Mouvements!$F$2:$F$5000,C31,Mouvements!$A$2:$A$5000,$B$3,Mouvements!$C$2:$C$5000,"Ajustement en moins"))</f>
        <v/>
      </c>
      <c r="I31" s="17" t="str">
        <f aca="false">IF(F31="","",IF(F31=H31,"OK","Ajustement à saisir : "&amp;F31-H31))</f>
        <v/>
      </c>
      <c r="J31" s="36" t="str">
        <f aca="false">IF(G31="","",ABS(G31))</f>
        <v/>
      </c>
      <c r="K31" s="17" t="str">
        <f aca="false">IF(A31="","",IF(COUNTIF($A$6:A31,A31)=1,IF(SUMIFS($F$6:$F$105,$A$6:$A$105,A31)&lt;&gt;0,1,0),""))</f>
        <v/>
      </c>
    </row>
    <row r="32" customFormat="false" ht="15" hidden="false" customHeight="false" outlineLevel="0" collapsed="false">
      <c r="B32" s="16" t="str">
        <f aca="false">IF(A32="","",IFERROR(INDEX(Articles!$B$5:$B$304,MATCH(A32,Articles!$A$5:$A$304,0)),"Référence inconnue"))</f>
        <v/>
      </c>
      <c r="D32" s="17" t="str">
        <f aca="false">IF(A32="","",SUMIFS(Mouvements!$J$2:$J$5000,Mouvements!$D$2:$D$5000,A32,Mouvements!$F$2:$F$5000,C32,Mouvements!$A$2:$A$5000,"&lt;="&amp;$B$3)-H32)</f>
        <v/>
      </c>
      <c r="F32" s="43" t="str">
        <f aca="false">IF(OR(A32="",E32=""),"",E32-D32)</f>
        <v/>
      </c>
      <c r="G32" s="36" t="str">
        <f aca="false">IF(F32="","",F32*IFERROR(INDEX(Articles!$H$5:$H$304,MATCH(A32,Articles!$A$5:$A$304,0)),0))</f>
        <v/>
      </c>
      <c r="H32" s="17" t="str">
        <f aca="false">IF(A32="","",SUMIFS(Mouvements!$J$2:$J$5000,Mouvements!$D$2:$D$5000,A32,Mouvements!$F$2:$F$5000,C32,Mouvements!$A$2:$A$5000,$B$3,Mouvements!$C$2:$C$5000,"Ajustement en plus")+SUMIFS(Mouvements!$J$2:$J$5000,Mouvements!$D$2:$D$5000,A32,Mouvements!$F$2:$F$5000,C32,Mouvements!$A$2:$A$5000,$B$3,Mouvements!$C$2:$C$5000,"Ajustement en moins"))</f>
        <v/>
      </c>
      <c r="I32" s="17" t="str">
        <f aca="false">IF(F32="","",IF(F32=H32,"OK","Ajustement à saisir : "&amp;F32-H32))</f>
        <v/>
      </c>
      <c r="J32" s="36" t="str">
        <f aca="false">IF(G32="","",ABS(G32))</f>
        <v/>
      </c>
      <c r="K32" s="17" t="str">
        <f aca="false">IF(A32="","",IF(COUNTIF($A$6:A32,A32)=1,IF(SUMIFS($F$6:$F$105,$A$6:$A$105,A32)&lt;&gt;0,1,0),""))</f>
        <v/>
      </c>
    </row>
    <row r="33" customFormat="false" ht="15" hidden="false" customHeight="false" outlineLevel="0" collapsed="false">
      <c r="B33" s="16" t="str">
        <f aca="false">IF(A33="","",IFERROR(INDEX(Articles!$B$5:$B$304,MATCH(A33,Articles!$A$5:$A$304,0)),"Référence inconnue"))</f>
        <v/>
      </c>
      <c r="D33" s="17" t="str">
        <f aca="false">IF(A33="","",SUMIFS(Mouvements!$J$2:$J$5000,Mouvements!$D$2:$D$5000,A33,Mouvements!$F$2:$F$5000,C33,Mouvements!$A$2:$A$5000,"&lt;="&amp;$B$3)-H33)</f>
        <v/>
      </c>
      <c r="F33" s="43" t="str">
        <f aca="false">IF(OR(A33="",E33=""),"",E33-D33)</f>
        <v/>
      </c>
      <c r="G33" s="36" t="str">
        <f aca="false">IF(F33="","",F33*IFERROR(INDEX(Articles!$H$5:$H$304,MATCH(A33,Articles!$A$5:$A$304,0)),0))</f>
        <v/>
      </c>
      <c r="H33" s="17" t="str">
        <f aca="false">IF(A33="","",SUMIFS(Mouvements!$J$2:$J$5000,Mouvements!$D$2:$D$5000,A33,Mouvements!$F$2:$F$5000,C33,Mouvements!$A$2:$A$5000,$B$3,Mouvements!$C$2:$C$5000,"Ajustement en plus")+SUMIFS(Mouvements!$J$2:$J$5000,Mouvements!$D$2:$D$5000,A33,Mouvements!$F$2:$F$5000,C33,Mouvements!$A$2:$A$5000,$B$3,Mouvements!$C$2:$C$5000,"Ajustement en moins"))</f>
        <v/>
      </c>
      <c r="I33" s="17" t="str">
        <f aca="false">IF(F33="","",IF(F33=H33,"OK","Ajustement à saisir : "&amp;F33-H33))</f>
        <v/>
      </c>
      <c r="J33" s="36" t="str">
        <f aca="false">IF(G33="","",ABS(G33))</f>
        <v/>
      </c>
      <c r="K33" s="17" t="str">
        <f aca="false">IF(A33="","",IF(COUNTIF($A$6:A33,A33)=1,IF(SUMIFS($F$6:$F$105,$A$6:$A$105,A33)&lt;&gt;0,1,0),""))</f>
        <v/>
      </c>
    </row>
    <row r="34" customFormat="false" ht="15" hidden="false" customHeight="false" outlineLevel="0" collapsed="false">
      <c r="B34" s="16" t="str">
        <f aca="false">IF(A34="","",IFERROR(INDEX(Articles!$B$5:$B$304,MATCH(A34,Articles!$A$5:$A$304,0)),"Référence inconnue"))</f>
        <v/>
      </c>
      <c r="D34" s="17" t="str">
        <f aca="false">IF(A34="","",SUMIFS(Mouvements!$J$2:$J$5000,Mouvements!$D$2:$D$5000,A34,Mouvements!$F$2:$F$5000,C34,Mouvements!$A$2:$A$5000,"&lt;="&amp;$B$3)-H34)</f>
        <v/>
      </c>
      <c r="F34" s="43" t="str">
        <f aca="false">IF(OR(A34="",E34=""),"",E34-D34)</f>
        <v/>
      </c>
      <c r="G34" s="36" t="str">
        <f aca="false">IF(F34="","",F34*IFERROR(INDEX(Articles!$H$5:$H$304,MATCH(A34,Articles!$A$5:$A$304,0)),0))</f>
        <v/>
      </c>
      <c r="H34" s="17" t="str">
        <f aca="false">IF(A34="","",SUMIFS(Mouvements!$J$2:$J$5000,Mouvements!$D$2:$D$5000,A34,Mouvements!$F$2:$F$5000,C34,Mouvements!$A$2:$A$5000,$B$3,Mouvements!$C$2:$C$5000,"Ajustement en plus")+SUMIFS(Mouvements!$J$2:$J$5000,Mouvements!$D$2:$D$5000,A34,Mouvements!$F$2:$F$5000,C34,Mouvements!$A$2:$A$5000,$B$3,Mouvements!$C$2:$C$5000,"Ajustement en moins"))</f>
        <v/>
      </c>
      <c r="I34" s="17" t="str">
        <f aca="false">IF(F34="","",IF(F34=H34,"OK","Ajustement à saisir : "&amp;F34-H34))</f>
        <v/>
      </c>
      <c r="J34" s="36" t="str">
        <f aca="false">IF(G34="","",ABS(G34))</f>
        <v/>
      </c>
      <c r="K34" s="17" t="str">
        <f aca="false">IF(A34="","",IF(COUNTIF($A$6:A34,A34)=1,IF(SUMIFS($F$6:$F$105,$A$6:$A$105,A34)&lt;&gt;0,1,0),""))</f>
        <v/>
      </c>
    </row>
    <row r="35" customFormat="false" ht="15" hidden="false" customHeight="false" outlineLevel="0" collapsed="false">
      <c r="B35" s="16" t="str">
        <f aca="false">IF(A35="","",IFERROR(INDEX(Articles!$B$5:$B$304,MATCH(A35,Articles!$A$5:$A$304,0)),"Référence inconnue"))</f>
        <v/>
      </c>
      <c r="D35" s="17" t="str">
        <f aca="false">IF(A35="","",SUMIFS(Mouvements!$J$2:$J$5000,Mouvements!$D$2:$D$5000,A35,Mouvements!$F$2:$F$5000,C35,Mouvements!$A$2:$A$5000,"&lt;="&amp;$B$3)-H35)</f>
        <v/>
      </c>
      <c r="F35" s="43" t="str">
        <f aca="false">IF(OR(A35="",E35=""),"",E35-D35)</f>
        <v/>
      </c>
      <c r="G35" s="36" t="str">
        <f aca="false">IF(F35="","",F35*IFERROR(INDEX(Articles!$H$5:$H$304,MATCH(A35,Articles!$A$5:$A$304,0)),0))</f>
        <v/>
      </c>
      <c r="H35" s="17" t="str">
        <f aca="false">IF(A35="","",SUMIFS(Mouvements!$J$2:$J$5000,Mouvements!$D$2:$D$5000,A35,Mouvements!$F$2:$F$5000,C35,Mouvements!$A$2:$A$5000,$B$3,Mouvements!$C$2:$C$5000,"Ajustement en plus")+SUMIFS(Mouvements!$J$2:$J$5000,Mouvements!$D$2:$D$5000,A35,Mouvements!$F$2:$F$5000,C35,Mouvements!$A$2:$A$5000,$B$3,Mouvements!$C$2:$C$5000,"Ajustement en moins"))</f>
        <v/>
      </c>
      <c r="I35" s="17" t="str">
        <f aca="false">IF(F35="","",IF(F35=H35,"OK","Ajustement à saisir : "&amp;F35-H35))</f>
        <v/>
      </c>
      <c r="J35" s="36" t="str">
        <f aca="false">IF(G35="","",ABS(G35))</f>
        <v/>
      </c>
      <c r="K35" s="17" t="str">
        <f aca="false">IF(A35="","",IF(COUNTIF($A$6:A35,A35)=1,IF(SUMIFS($F$6:$F$105,$A$6:$A$105,A35)&lt;&gt;0,1,0),""))</f>
        <v/>
      </c>
    </row>
    <row r="36" customFormat="false" ht="15" hidden="false" customHeight="false" outlineLevel="0" collapsed="false">
      <c r="B36" s="16" t="str">
        <f aca="false">IF(A36="","",IFERROR(INDEX(Articles!$B$5:$B$304,MATCH(A36,Articles!$A$5:$A$304,0)),"Référence inconnue"))</f>
        <v/>
      </c>
      <c r="D36" s="17" t="str">
        <f aca="false">IF(A36="","",SUMIFS(Mouvements!$J$2:$J$5000,Mouvements!$D$2:$D$5000,A36,Mouvements!$F$2:$F$5000,C36,Mouvements!$A$2:$A$5000,"&lt;="&amp;$B$3)-H36)</f>
        <v/>
      </c>
      <c r="F36" s="43" t="str">
        <f aca="false">IF(OR(A36="",E36=""),"",E36-D36)</f>
        <v/>
      </c>
      <c r="G36" s="36" t="str">
        <f aca="false">IF(F36="","",F36*IFERROR(INDEX(Articles!$H$5:$H$304,MATCH(A36,Articles!$A$5:$A$304,0)),0))</f>
        <v/>
      </c>
      <c r="H36" s="17" t="str">
        <f aca="false">IF(A36="","",SUMIFS(Mouvements!$J$2:$J$5000,Mouvements!$D$2:$D$5000,A36,Mouvements!$F$2:$F$5000,C36,Mouvements!$A$2:$A$5000,$B$3,Mouvements!$C$2:$C$5000,"Ajustement en plus")+SUMIFS(Mouvements!$J$2:$J$5000,Mouvements!$D$2:$D$5000,A36,Mouvements!$F$2:$F$5000,C36,Mouvements!$A$2:$A$5000,$B$3,Mouvements!$C$2:$C$5000,"Ajustement en moins"))</f>
        <v/>
      </c>
      <c r="I36" s="17" t="str">
        <f aca="false">IF(F36="","",IF(F36=H36,"OK","Ajustement à saisir : "&amp;F36-H36))</f>
        <v/>
      </c>
      <c r="J36" s="36" t="str">
        <f aca="false">IF(G36="","",ABS(G36))</f>
        <v/>
      </c>
      <c r="K36" s="17" t="str">
        <f aca="false">IF(A36="","",IF(COUNTIF($A$6:A36,A36)=1,IF(SUMIFS($F$6:$F$105,$A$6:$A$105,A36)&lt;&gt;0,1,0),""))</f>
        <v/>
      </c>
    </row>
    <row r="37" customFormat="false" ht="15" hidden="false" customHeight="false" outlineLevel="0" collapsed="false">
      <c r="B37" s="16" t="str">
        <f aca="false">IF(A37="","",IFERROR(INDEX(Articles!$B$5:$B$304,MATCH(A37,Articles!$A$5:$A$304,0)),"Référence inconnue"))</f>
        <v/>
      </c>
      <c r="D37" s="17" t="str">
        <f aca="false">IF(A37="","",SUMIFS(Mouvements!$J$2:$J$5000,Mouvements!$D$2:$D$5000,A37,Mouvements!$F$2:$F$5000,C37,Mouvements!$A$2:$A$5000,"&lt;="&amp;$B$3)-H37)</f>
        <v/>
      </c>
      <c r="F37" s="43" t="str">
        <f aca="false">IF(OR(A37="",E37=""),"",E37-D37)</f>
        <v/>
      </c>
      <c r="G37" s="36" t="str">
        <f aca="false">IF(F37="","",F37*IFERROR(INDEX(Articles!$H$5:$H$304,MATCH(A37,Articles!$A$5:$A$304,0)),0))</f>
        <v/>
      </c>
      <c r="H37" s="17" t="str">
        <f aca="false">IF(A37="","",SUMIFS(Mouvements!$J$2:$J$5000,Mouvements!$D$2:$D$5000,A37,Mouvements!$F$2:$F$5000,C37,Mouvements!$A$2:$A$5000,$B$3,Mouvements!$C$2:$C$5000,"Ajustement en plus")+SUMIFS(Mouvements!$J$2:$J$5000,Mouvements!$D$2:$D$5000,A37,Mouvements!$F$2:$F$5000,C37,Mouvements!$A$2:$A$5000,$B$3,Mouvements!$C$2:$C$5000,"Ajustement en moins"))</f>
        <v/>
      </c>
      <c r="I37" s="17" t="str">
        <f aca="false">IF(F37="","",IF(F37=H37,"OK","Ajustement à saisir : "&amp;F37-H37))</f>
        <v/>
      </c>
      <c r="J37" s="36" t="str">
        <f aca="false">IF(G37="","",ABS(G37))</f>
        <v/>
      </c>
      <c r="K37" s="17" t="str">
        <f aca="false">IF(A37="","",IF(COUNTIF($A$6:A37,A37)=1,IF(SUMIFS($F$6:$F$105,$A$6:$A$105,A37)&lt;&gt;0,1,0),""))</f>
        <v/>
      </c>
    </row>
    <row r="38" customFormat="false" ht="15" hidden="false" customHeight="false" outlineLevel="0" collapsed="false">
      <c r="B38" s="16" t="str">
        <f aca="false">IF(A38="","",IFERROR(INDEX(Articles!$B$5:$B$304,MATCH(A38,Articles!$A$5:$A$304,0)),"Référence inconnue"))</f>
        <v/>
      </c>
      <c r="D38" s="17" t="str">
        <f aca="false">IF(A38="","",SUMIFS(Mouvements!$J$2:$J$5000,Mouvements!$D$2:$D$5000,A38,Mouvements!$F$2:$F$5000,C38,Mouvements!$A$2:$A$5000,"&lt;="&amp;$B$3)-H38)</f>
        <v/>
      </c>
      <c r="F38" s="43" t="str">
        <f aca="false">IF(OR(A38="",E38=""),"",E38-D38)</f>
        <v/>
      </c>
      <c r="G38" s="36" t="str">
        <f aca="false">IF(F38="","",F38*IFERROR(INDEX(Articles!$H$5:$H$304,MATCH(A38,Articles!$A$5:$A$304,0)),0))</f>
        <v/>
      </c>
      <c r="H38" s="17" t="str">
        <f aca="false">IF(A38="","",SUMIFS(Mouvements!$J$2:$J$5000,Mouvements!$D$2:$D$5000,A38,Mouvements!$F$2:$F$5000,C38,Mouvements!$A$2:$A$5000,$B$3,Mouvements!$C$2:$C$5000,"Ajustement en plus")+SUMIFS(Mouvements!$J$2:$J$5000,Mouvements!$D$2:$D$5000,A38,Mouvements!$F$2:$F$5000,C38,Mouvements!$A$2:$A$5000,$B$3,Mouvements!$C$2:$C$5000,"Ajustement en moins"))</f>
        <v/>
      </c>
      <c r="I38" s="17" t="str">
        <f aca="false">IF(F38="","",IF(F38=H38,"OK","Ajustement à saisir : "&amp;F38-H38))</f>
        <v/>
      </c>
      <c r="J38" s="36" t="str">
        <f aca="false">IF(G38="","",ABS(G38))</f>
        <v/>
      </c>
      <c r="K38" s="17" t="str">
        <f aca="false">IF(A38="","",IF(COUNTIF($A$6:A38,A38)=1,IF(SUMIFS($F$6:$F$105,$A$6:$A$105,A38)&lt;&gt;0,1,0),""))</f>
        <v/>
      </c>
    </row>
    <row r="39" customFormat="false" ht="15" hidden="false" customHeight="false" outlineLevel="0" collapsed="false">
      <c r="B39" s="16" t="str">
        <f aca="false">IF(A39="","",IFERROR(INDEX(Articles!$B$5:$B$304,MATCH(A39,Articles!$A$5:$A$304,0)),"Référence inconnue"))</f>
        <v/>
      </c>
      <c r="D39" s="17" t="str">
        <f aca="false">IF(A39="","",SUMIFS(Mouvements!$J$2:$J$5000,Mouvements!$D$2:$D$5000,A39,Mouvements!$F$2:$F$5000,C39,Mouvements!$A$2:$A$5000,"&lt;="&amp;$B$3)-H39)</f>
        <v/>
      </c>
      <c r="F39" s="43" t="str">
        <f aca="false">IF(OR(A39="",E39=""),"",E39-D39)</f>
        <v/>
      </c>
      <c r="G39" s="36" t="str">
        <f aca="false">IF(F39="","",F39*IFERROR(INDEX(Articles!$H$5:$H$304,MATCH(A39,Articles!$A$5:$A$304,0)),0))</f>
        <v/>
      </c>
      <c r="H39" s="17" t="str">
        <f aca="false">IF(A39="","",SUMIFS(Mouvements!$J$2:$J$5000,Mouvements!$D$2:$D$5000,A39,Mouvements!$F$2:$F$5000,C39,Mouvements!$A$2:$A$5000,$B$3,Mouvements!$C$2:$C$5000,"Ajustement en plus")+SUMIFS(Mouvements!$J$2:$J$5000,Mouvements!$D$2:$D$5000,A39,Mouvements!$F$2:$F$5000,C39,Mouvements!$A$2:$A$5000,$B$3,Mouvements!$C$2:$C$5000,"Ajustement en moins"))</f>
        <v/>
      </c>
      <c r="I39" s="17" t="str">
        <f aca="false">IF(F39="","",IF(F39=H39,"OK","Ajustement à saisir : "&amp;F39-H39))</f>
        <v/>
      </c>
      <c r="J39" s="36" t="str">
        <f aca="false">IF(G39="","",ABS(G39))</f>
        <v/>
      </c>
      <c r="K39" s="17" t="str">
        <f aca="false">IF(A39="","",IF(COUNTIF($A$6:A39,A39)=1,IF(SUMIFS($F$6:$F$105,$A$6:$A$105,A39)&lt;&gt;0,1,0),""))</f>
        <v/>
      </c>
    </row>
    <row r="40" customFormat="false" ht="15" hidden="false" customHeight="false" outlineLevel="0" collapsed="false">
      <c r="B40" s="16" t="str">
        <f aca="false">IF(A40="","",IFERROR(INDEX(Articles!$B$5:$B$304,MATCH(A40,Articles!$A$5:$A$304,0)),"Référence inconnue"))</f>
        <v/>
      </c>
      <c r="D40" s="17" t="str">
        <f aca="false">IF(A40="","",SUMIFS(Mouvements!$J$2:$J$5000,Mouvements!$D$2:$D$5000,A40,Mouvements!$F$2:$F$5000,C40,Mouvements!$A$2:$A$5000,"&lt;="&amp;$B$3)-H40)</f>
        <v/>
      </c>
      <c r="F40" s="43" t="str">
        <f aca="false">IF(OR(A40="",E40=""),"",E40-D40)</f>
        <v/>
      </c>
      <c r="G40" s="36" t="str">
        <f aca="false">IF(F40="","",F40*IFERROR(INDEX(Articles!$H$5:$H$304,MATCH(A40,Articles!$A$5:$A$304,0)),0))</f>
        <v/>
      </c>
      <c r="H40" s="17" t="str">
        <f aca="false">IF(A40="","",SUMIFS(Mouvements!$J$2:$J$5000,Mouvements!$D$2:$D$5000,A40,Mouvements!$F$2:$F$5000,C40,Mouvements!$A$2:$A$5000,$B$3,Mouvements!$C$2:$C$5000,"Ajustement en plus")+SUMIFS(Mouvements!$J$2:$J$5000,Mouvements!$D$2:$D$5000,A40,Mouvements!$F$2:$F$5000,C40,Mouvements!$A$2:$A$5000,$B$3,Mouvements!$C$2:$C$5000,"Ajustement en moins"))</f>
        <v/>
      </c>
      <c r="I40" s="17" t="str">
        <f aca="false">IF(F40="","",IF(F40=H40,"OK","Ajustement à saisir : "&amp;F40-H40))</f>
        <v/>
      </c>
      <c r="J40" s="36" t="str">
        <f aca="false">IF(G40="","",ABS(G40))</f>
        <v/>
      </c>
      <c r="K40" s="17" t="str">
        <f aca="false">IF(A40="","",IF(COUNTIF($A$6:A40,A40)=1,IF(SUMIFS($F$6:$F$105,$A$6:$A$105,A40)&lt;&gt;0,1,0),""))</f>
        <v/>
      </c>
    </row>
    <row r="41" customFormat="false" ht="15" hidden="false" customHeight="false" outlineLevel="0" collapsed="false">
      <c r="B41" s="16" t="str">
        <f aca="false">IF(A41="","",IFERROR(INDEX(Articles!$B$5:$B$304,MATCH(A41,Articles!$A$5:$A$304,0)),"Référence inconnue"))</f>
        <v/>
      </c>
      <c r="D41" s="17" t="str">
        <f aca="false">IF(A41="","",SUMIFS(Mouvements!$J$2:$J$5000,Mouvements!$D$2:$D$5000,A41,Mouvements!$F$2:$F$5000,C41,Mouvements!$A$2:$A$5000,"&lt;="&amp;$B$3)-H41)</f>
        <v/>
      </c>
      <c r="F41" s="43" t="str">
        <f aca="false">IF(OR(A41="",E41=""),"",E41-D41)</f>
        <v/>
      </c>
      <c r="G41" s="36" t="str">
        <f aca="false">IF(F41="","",F41*IFERROR(INDEX(Articles!$H$5:$H$304,MATCH(A41,Articles!$A$5:$A$304,0)),0))</f>
        <v/>
      </c>
      <c r="H41" s="17" t="str">
        <f aca="false">IF(A41="","",SUMIFS(Mouvements!$J$2:$J$5000,Mouvements!$D$2:$D$5000,A41,Mouvements!$F$2:$F$5000,C41,Mouvements!$A$2:$A$5000,$B$3,Mouvements!$C$2:$C$5000,"Ajustement en plus")+SUMIFS(Mouvements!$J$2:$J$5000,Mouvements!$D$2:$D$5000,A41,Mouvements!$F$2:$F$5000,C41,Mouvements!$A$2:$A$5000,$B$3,Mouvements!$C$2:$C$5000,"Ajustement en moins"))</f>
        <v/>
      </c>
      <c r="I41" s="17" t="str">
        <f aca="false">IF(F41="","",IF(F41=H41,"OK","Ajustement à saisir : "&amp;F41-H41))</f>
        <v/>
      </c>
      <c r="J41" s="36" t="str">
        <f aca="false">IF(G41="","",ABS(G41))</f>
        <v/>
      </c>
      <c r="K41" s="17" t="str">
        <f aca="false">IF(A41="","",IF(COUNTIF($A$6:A41,A41)=1,IF(SUMIFS($F$6:$F$105,$A$6:$A$105,A41)&lt;&gt;0,1,0),""))</f>
        <v/>
      </c>
    </row>
    <row r="42" customFormat="false" ht="15" hidden="false" customHeight="false" outlineLevel="0" collapsed="false">
      <c r="B42" s="16" t="str">
        <f aca="false">IF(A42="","",IFERROR(INDEX(Articles!$B$5:$B$304,MATCH(A42,Articles!$A$5:$A$304,0)),"Référence inconnue"))</f>
        <v/>
      </c>
      <c r="D42" s="17" t="str">
        <f aca="false">IF(A42="","",SUMIFS(Mouvements!$J$2:$J$5000,Mouvements!$D$2:$D$5000,A42,Mouvements!$F$2:$F$5000,C42,Mouvements!$A$2:$A$5000,"&lt;="&amp;$B$3)-H42)</f>
        <v/>
      </c>
      <c r="F42" s="43" t="str">
        <f aca="false">IF(OR(A42="",E42=""),"",E42-D42)</f>
        <v/>
      </c>
      <c r="G42" s="36" t="str">
        <f aca="false">IF(F42="","",F42*IFERROR(INDEX(Articles!$H$5:$H$304,MATCH(A42,Articles!$A$5:$A$304,0)),0))</f>
        <v/>
      </c>
      <c r="H42" s="17" t="str">
        <f aca="false">IF(A42="","",SUMIFS(Mouvements!$J$2:$J$5000,Mouvements!$D$2:$D$5000,A42,Mouvements!$F$2:$F$5000,C42,Mouvements!$A$2:$A$5000,$B$3,Mouvements!$C$2:$C$5000,"Ajustement en plus")+SUMIFS(Mouvements!$J$2:$J$5000,Mouvements!$D$2:$D$5000,A42,Mouvements!$F$2:$F$5000,C42,Mouvements!$A$2:$A$5000,$B$3,Mouvements!$C$2:$C$5000,"Ajustement en moins"))</f>
        <v/>
      </c>
      <c r="I42" s="17" t="str">
        <f aca="false">IF(F42="","",IF(F42=H42,"OK","Ajustement à saisir : "&amp;F42-H42))</f>
        <v/>
      </c>
      <c r="J42" s="36" t="str">
        <f aca="false">IF(G42="","",ABS(G42))</f>
        <v/>
      </c>
      <c r="K42" s="17" t="str">
        <f aca="false">IF(A42="","",IF(COUNTIF($A$6:A42,A42)=1,IF(SUMIFS($F$6:$F$105,$A$6:$A$105,A42)&lt;&gt;0,1,0),""))</f>
        <v/>
      </c>
    </row>
    <row r="43" customFormat="false" ht="15" hidden="false" customHeight="false" outlineLevel="0" collapsed="false">
      <c r="B43" s="16" t="str">
        <f aca="false">IF(A43="","",IFERROR(INDEX(Articles!$B$5:$B$304,MATCH(A43,Articles!$A$5:$A$304,0)),"Référence inconnue"))</f>
        <v/>
      </c>
      <c r="D43" s="17" t="str">
        <f aca="false">IF(A43="","",SUMIFS(Mouvements!$J$2:$J$5000,Mouvements!$D$2:$D$5000,A43,Mouvements!$F$2:$F$5000,C43,Mouvements!$A$2:$A$5000,"&lt;="&amp;$B$3)-H43)</f>
        <v/>
      </c>
      <c r="F43" s="43" t="str">
        <f aca="false">IF(OR(A43="",E43=""),"",E43-D43)</f>
        <v/>
      </c>
      <c r="G43" s="36" t="str">
        <f aca="false">IF(F43="","",F43*IFERROR(INDEX(Articles!$H$5:$H$304,MATCH(A43,Articles!$A$5:$A$304,0)),0))</f>
        <v/>
      </c>
      <c r="H43" s="17" t="str">
        <f aca="false">IF(A43="","",SUMIFS(Mouvements!$J$2:$J$5000,Mouvements!$D$2:$D$5000,A43,Mouvements!$F$2:$F$5000,C43,Mouvements!$A$2:$A$5000,$B$3,Mouvements!$C$2:$C$5000,"Ajustement en plus")+SUMIFS(Mouvements!$J$2:$J$5000,Mouvements!$D$2:$D$5000,A43,Mouvements!$F$2:$F$5000,C43,Mouvements!$A$2:$A$5000,$B$3,Mouvements!$C$2:$C$5000,"Ajustement en moins"))</f>
        <v/>
      </c>
      <c r="I43" s="17" t="str">
        <f aca="false">IF(F43="","",IF(F43=H43,"OK","Ajustement à saisir : "&amp;F43-H43))</f>
        <v/>
      </c>
      <c r="J43" s="36" t="str">
        <f aca="false">IF(G43="","",ABS(G43))</f>
        <v/>
      </c>
      <c r="K43" s="17" t="str">
        <f aca="false">IF(A43="","",IF(COUNTIF($A$6:A43,A43)=1,IF(SUMIFS($F$6:$F$105,$A$6:$A$105,A43)&lt;&gt;0,1,0),""))</f>
        <v/>
      </c>
    </row>
    <row r="44" customFormat="false" ht="15" hidden="false" customHeight="false" outlineLevel="0" collapsed="false">
      <c r="B44" s="16" t="str">
        <f aca="false">IF(A44="","",IFERROR(INDEX(Articles!$B$5:$B$304,MATCH(A44,Articles!$A$5:$A$304,0)),"Référence inconnue"))</f>
        <v/>
      </c>
      <c r="D44" s="17" t="str">
        <f aca="false">IF(A44="","",SUMIFS(Mouvements!$J$2:$J$5000,Mouvements!$D$2:$D$5000,A44,Mouvements!$F$2:$F$5000,C44,Mouvements!$A$2:$A$5000,"&lt;="&amp;$B$3)-H44)</f>
        <v/>
      </c>
      <c r="F44" s="43" t="str">
        <f aca="false">IF(OR(A44="",E44=""),"",E44-D44)</f>
        <v/>
      </c>
      <c r="G44" s="36" t="str">
        <f aca="false">IF(F44="","",F44*IFERROR(INDEX(Articles!$H$5:$H$304,MATCH(A44,Articles!$A$5:$A$304,0)),0))</f>
        <v/>
      </c>
      <c r="H44" s="17" t="str">
        <f aca="false">IF(A44="","",SUMIFS(Mouvements!$J$2:$J$5000,Mouvements!$D$2:$D$5000,A44,Mouvements!$F$2:$F$5000,C44,Mouvements!$A$2:$A$5000,$B$3,Mouvements!$C$2:$C$5000,"Ajustement en plus")+SUMIFS(Mouvements!$J$2:$J$5000,Mouvements!$D$2:$D$5000,A44,Mouvements!$F$2:$F$5000,C44,Mouvements!$A$2:$A$5000,$B$3,Mouvements!$C$2:$C$5000,"Ajustement en moins"))</f>
        <v/>
      </c>
      <c r="I44" s="17" t="str">
        <f aca="false">IF(F44="","",IF(F44=H44,"OK","Ajustement à saisir : "&amp;F44-H44))</f>
        <v/>
      </c>
      <c r="J44" s="36" t="str">
        <f aca="false">IF(G44="","",ABS(G44))</f>
        <v/>
      </c>
      <c r="K44" s="17" t="str">
        <f aca="false">IF(A44="","",IF(COUNTIF($A$6:A44,A44)=1,IF(SUMIFS($F$6:$F$105,$A$6:$A$105,A44)&lt;&gt;0,1,0),""))</f>
        <v/>
      </c>
    </row>
    <row r="45" customFormat="false" ht="15" hidden="false" customHeight="false" outlineLevel="0" collapsed="false">
      <c r="B45" s="16" t="str">
        <f aca="false">IF(A45="","",IFERROR(INDEX(Articles!$B$5:$B$304,MATCH(A45,Articles!$A$5:$A$304,0)),"Référence inconnue"))</f>
        <v/>
      </c>
      <c r="D45" s="17" t="str">
        <f aca="false">IF(A45="","",SUMIFS(Mouvements!$J$2:$J$5000,Mouvements!$D$2:$D$5000,A45,Mouvements!$F$2:$F$5000,C45,Mouvements!$A$2:$A$5000,"&lt;="&amp;$B$3)-H45)</f>
        <v/>
      </c>
      <c r="F45" s="43" t="str">
        <f aca="false">IF(OR(A45="",E45=""),"",E45-D45)</f>
        <v/>
      </c>
      <c r="G45" s="36" t="str">
        <f aca="false">IF(F45="","",F45*IFERROR(INDEX(Articles!$H$5:$H$304,MATCH(A45,Articles!$A$5:$A$304,0)),0))</f>
        <v/>
      </c>
      <c r="H45" s="17" t="str">
        <f aca="false">IF(A45="","",SUMIFS(Mouvements!$J$2:$J$5000,Mouvements!$D$2:$D$5000,A45,Mouvements!$F$2:$F$5000,C45,Mouvements!$A$2:$A$5000,$B$3,Mouvements!$C$2:$C$5000,"Ajustement en plus")+SUMIFS(Mouvements!$J$2:$J$5000,Mouvements!$D$2:$D$5000,A45,Mouvements!$F$2:$F$5000,C45,Mouvements!$A$2:$A$5000,$B$3,Mouvements!$C$2:$C$5000,"Ajustement en moins"))</f>
        <v/>
      </c>
      <c r="I45" s="17" t="str">
        <f aca="false">IF(F45="","",IF(F45=H45,"OK","Ajustement à saisir : "&amp;F45-H45))</f>
        <v/>
      </c>
      <c r="J45" s="36" t="str">
        <f aca="false">IF(G45="","",ABS(G45))</f>
        <v/>
      </c>
      <c r="K45" s="17" t="str">
        <f aca="false">IF(A45="","",IF(COUNTIF($A$6:A45,A45)=1,IF(SUMIFS($F$6:$F$105,$A$6:$A$105,A45)&lt;&gt;0,1,0),""))</f>
        <v/>
      </c>
    </row>
    <row r="46" customFormat="false" ht="15" hidden="false" customHeight="false" outlineLevel="0" collapsed="false">
      <c r="B46" s="16" t="str">
        <f aca="false">IF(A46="","",IFERROR(INDEX(Articles!$B$5:$B$304,MATCH(A46,Articles!$A$5:$A$304,0)),"Référence inconnue"))</f>
        <v/>
      </c>
      <c r="D46" s="17" t="str">
        <f aca="false">IF(A46="","",SUMIFS(Mouvements!$J$2:$J$5000,Mouvements!$D$2:$D$5000,A46,Mouvements!$F$2:$F$5000,C46,Mouvements!$A$2:$A$5000,"&lt;="&amp;$B$3)-H46)</f>
        <v/>
      </c>
      <c r="F46" s="43" t="str">
        <f aca="false">IF(OR(A46="",E46=""),"",E46-D46)</f>
        <v/>
      </c>
      <c r="G46" s="36" t="str">
        <f aca="false">IF(F46="","",F46*IFERROR(INDEX(Articles!$H$5:$H$304,MATCH(A46,Articles!$A$5:$A$304,0)),0))</f>
        <v/>
      </c>
      <c r="H46" s="17" t="str">
        <f aca="false">IF(A46="","",SUMIFS(Mouvements!$J$2:$J$5000,Mouvements!$D$2:$D$5000,A46,Mouvements!$F$2:$F$5000,C46,Mouvements!$A$2:$A$5000,$B$3,Mouvements!$C$2:$C$5000,"Ajustement en plus")+SUMIFS(Mouvements!$J$2:$J$5000,Mouvements!$D$2:$D$5000,A46,Mouvements!$F$2:$F$5000,C46,Mouvements!$A$2:$A$5000,$B$3,Mouvements!$C$2:$C$5000,"Ajustement en moins"))</f>
        <v/>
      </c>
      <c r="I46" s="17" t="str">
        <f aca="false">IF(F46="","",IF(F46=H46,"OK","Ajustement à saisir : "&amp;F46-H46))</f>
        <v/>
      </c>
      <c r="J46" s="36" t="str">
        <f aca="false">IF(G46="","",ABS(G46))</f>
        <v/>
      </c>
      <c r="K46" s="17" t="str">
        <f aca="false">IF(A46="","",IF(COUNTIF($A$6:A46,A46)=1,IF(SUMIFS($F$6:$F$105,$A$6:$A$105,A46)&lt;&gt;0,1,0),""))</f>
        <v/>
      </c>
    </row>
    <row r="47" customFormat="false" ht="15" hidden="false" customHeight="false" outlineLevel="0" collapsed="false">
      <c r="B47" s="16" t="str">
        <f aca="false">IF(A47="","",IFERROR(INDEX(Articles!$B$5:$B$304,MATCH(A47,Articles!$A$5:$A$304,0)),"Référence inconnue"))</f>
        <v/>
      </c>
      <c r="D47" s="17" t="str">
        <f aca="false">IF(A47="","",SUMIFS(Mouvements!$J$2:$J$5000,Mouvements!$D$2:$D$5000,A47,Mouvements!$F$2:$F$5000,C47,Mouvements!$A$2:$A$5000,"&lt;="&amp;$B$3)-H47)</f>
        <v/>
      </c>
      <c r="F47" s="43" t="str">
        <f aca="false">IF(OR(A47="",E47=""),"",E47-D47)</f>
        <v/>
      </c>
      <c r="G47" s="36" t="str">
        <f aca="false">IF(F47="","",F47*IFERROR(INDEX(Articles!$H$5:$H$304,MATCH(A47,Articles!$A$5:$A$304,0)),0))</f>
        <v/>
      </c>
      <c r="H47" s="17" t="str">
        <f aca="false">IF(A47="","",SUMIFS(Mouvements!$J$2:$J$5000,Mouvements!$D$2:$D$5000,A47,Mouvements!$F$2:$F$5000,C47,Mouvements!$A$2:$A$5000,$B$3,Mouvements!$C$2:$C$5000,"Ajustement en plus")+SUMIFS(Mouvements!$J$2:$J$5000,Mouvements!$D$2:$D$5000,A47,Mouvements!$F$2:$F$5000,C47,Mouvements!$A$2:$A$5000,$B$3,Mouvements!$C$2:$C$5000,"Ajustement en moins"))</f>
        <v/>
      </c>
      <c r="I47" s="17" t="str">
        <f aca="false">IF(F47="","",IF(F47=H47,"OK","Ajustement à saisir : "&amp;F47-H47))</f>
        <v/>
      </c>
      <c r="J47" s="36" t="str">
        <f aca="false">IF(G47="","",ABS(G47))</f>
        <v/>
      </c>
      <c r="K47" s="17" t="str">
        <f aca="false">IF(A47="","",IF(COUNTIF($A$6:A47,A47)=1,IF(SUMIFS($F$6:$F$105,$A$6:$A$105,A47)&lt;&gt;0,1,0),""))</f>
        <v/>
      </c>
    </row>
    <row r="48" customFormat="false" ht="15" hidden="false" customHeight="false" outlineLevel="0" collapsed="false">
      <c r="B48" s="16" t="str">
        <f aca="false">IF(A48="","",IFERROR(INDEX(Articles!$B$5:$B$304,MATCH(A48,Articles!$A$5:$A$304,0)),"Référence inconnue"))</f>
        <v/>
      </c>
      <c r="D48" s="17" t="str">
        <f aca="false">IF(A48="","",SUMIFS(Mouvements!$J$2:$J$5000,Mouvements!$D$2:$D$5000,A48,Mouvements!$F$2:$F$5000,C48,Mouvements!$A$2:$A$5000,"&lt;="&amp;$B$3)-H48)</f>
        <v/>
      </c>
      <c r="F48" s="43" t="str">
        <f aca="false">IF(OR(A48="",E48=""),"",E48-D48)</f>
        <v/>
      </c>
      <c r="G48" s="36" t="str">
        <f aca="false">IF(F48="","",F48*IFERROR(INDEX(Articles!$H$5:$H$304,MATCH(A48,Articles!$A$5:$A$304,0)),0))</f>
        <v/>
      </c>
      <c r="H48" s="17" t="str">
        <f aca="false">IF(A48="","",SUMIFS(Mouvements!$J$2:$J$5000,Mouvements!$D$2:$D$5000,A48,Mouvements!$F$2:$F$5000,C48,Mouvements!$A$2:$A$5000,$B$3,Mouvements!$C$2:$C$5000,"Ajustement en plus")+SUMIFS(Mouvements!$J$2:$J$5000,Mouvements!$D$2:$D$5000,A48,Mouvements!$F$2:$F$5000,C48,Mouvements!$A$2:$A$5000,$B$3,Mouvements!$C$2:$C$5000,"Ajustement en moins"))</f>
        <v/>
      </c>
      <c r="I48" s="17" t="str">
        <f aca="false">IF(F48="","",IF(F48=H48,"OK","Ajustement à saisir : "&amp;F48-H48))</f>
        <v/>
      </c>
      <c r="J48" s="36" t="str">
        <f aca="false">IF(G48="","",ABS(G48))</f>
        <v/>
      </c>
      <c r="K48" s="17" t="str">
        <f aca="false">IF(A48="","",IF(COUNTIF($A$6:A48,A48)=1,IF(SUMIFS($F$6:$F$105,$A$6:$A$105,A48)&lt;&gt;0,1,0),""))</f>
        <v/>
      </c>
    </row>
    <row r="49" customFormat="false" ht="15" hidden="false" customHeight="false" outlineLevel="0" collapsed="false">
      <c r="B49" s="16" t="str">
        <f aca="false">IF(A49="","",IFERROR(INDEX(Articles!$B$5:$B$304,MATCH(A49,Articles!$A$5:$A$304,0)),"Référence inconnue"))</f>
        <v/>
      </c>
      <c r="D49" s="17" t="str">
        <f aca="false">IF(A49="","",SUMIFS(Mouvements!$J$2:$J$5000,Mouvements!$D$2:$D$5000,A49,Mouvements!$F$2:$F$5000,C49,Mouvements!$A$2:$A$5000,"&lt;="&amp;$B$3)-H49)</f>
        <v/>
      </c>
      <c r="F49" s="43" t="str">
        <f aca="false">IF(OR(A49="",E49=""),"",E49-D49)</f>
        <v/>
      </c>
      <c r="G49" s="36" t="str">
        <f aca="false">IF(F49="","",F49*IFERROR(INDEX(Articles!$H$5:$H$304,MATCH(A49,Articles!$A$5:$A$304,0)),0))</f>
        <v/>
      </c>
      <c r="H49" s="17" t="str">
        <f aca="false">IF(A49="","",SUMIFS(Mouvements!$J$2:$J$5000,Mouvements!$D$2:$D$5000,A49,Mouvements!$F$2:$F$5000,C49,Mouvements!$A$2:$A$5000,$B$3,Mouvements!$C$2:$C$5000,"Ajustement en plus")+SUMIFS(Mouvements!$J$2:$J$5000,Mouvements!$D$2:$D$5000,A49,Mouvements!$F$2:$F$5000,C49,Mouvements!$A$2:$A$5000,$B$3,Mouvements!$C$2:$C$5000,"Ajustement en moins"))</f>
        <v/>
      </c>
      <c r="I49" s="17" t="str">
        <f aca="false">IF(F49="","",IF(F49=H49,"OK","Ajustement à saisir : "&amp;F49-H49))</f>
        <v/>
      </c>
      <c r="J49" s="36" t="str">
        <f aca="false">IF(G49="","",ABS(G49))</f>
        <v/>
      </c>
      <c r="K49" s="17" t="str">
        <f aca="false">IF(A49="","",IF(COUNTIF($A$6:A49,A49)=1,IF(SUMIFS($F$6:$F$105,$A$6:$A$105,A49)&lt;&gt;0,1,0),""))</f>
        <v/>
      </c>
    </row>
    <row r="50" customFormat="false" ht="15" hidden="false" customHeight="false" outlineLevel="0" collapsed="false">
      <c r="B50" s="16" t="str">
        <f aca="false">IF(A50="","",IFERROR(INDEX(Articles!$B$5:$B$304,MATCH(A50,Articles!$A$5:$A$304,0)),"Référence inconnue"))</f>
        <v/>
      </c>
      <c r="D50" s="17" t="str">
        <f aca="false">IF(A50="","",SUMIFS(Mouvements!$J$2:$J$5000,Mouvements!$D$2:$D$5000,A50,Mouvements!$F$2:$F$5000,C50,Mouvements!$A$2:$A$5000,"&lt;="&amp;$B$3)-H50)</f>
        <v/>
      </c>
      <c r="F50" s="43" t="str">
        <f aca="false">IF(OR(A50="",E50=""),"",E50-D50)</f>
        <v/>
      </c>
      <c r="G50" s="36" t="str">
        <f aca="false">IF(F50="","",F50*IFERROR(INDEX(Articles!$H$5:$H$304,MATCH(A50,Articles!$A$5:$A$304,0)),0))</f>
        <v/>
      </c>
      <c r="H50" s="17" t="str">
        <f aca="false">IF(A50="","",SUMIFS(Mouvements!$J$2:$J$5000,Mouvements!$D$2:$D$5000,A50,Mouvements!$F$2:$F$5000,C50,Mouvements!$A$2:$A$5000,$B$3,Mouvements!$C$2:$C$5000,"Ajustement en plus")+SUMIFS(Mouvements!$J$2:$J$5000,Mouvements!$D$2:$D$5000,A50,Mouvements!$F$2:$F$5000,C50,Mouvements!$A$2:$A$5000,$B$3,Mouvements!$C$2:$C$5000,"Ajustement en moins"))</f>
        <v/>
      </c>
      <c r="I50" s="17" t="str">
        <f aca="false">IF(F50="","",IF(F50=H50,"OK","Ajustement à saisir : "&amp;F50-H50))</f>
        <v/>
      </c>
      <c r="J50" s="36" t="str">
        <f aca="false">IF(G50="","",ABS(G50))</f>
        <v/>
      </c>
      <c r="K50" s="17" t="str">
        <f aca="false">IF(A50="","",IF(COUNTIF($A$6:A50,A50)=1,IF(SUMIFS($F$6:$F$105,$A$6:$A$105,A50)&lt;&gt;0,1,0),""))</f>
        <v/>
      </c>
    </row>
    <row r="51" customFormat="false" ht="15" hidden="false" customHeight="false" outlineLevel="0" collapsed="false">
      <c r="B51" s="16" t="str">
        <f aca="false">IF(A51="","",IFERROR(INDEX(Articles!$B$5:$B$304,MATCH(A51,Articles!$A$5:$A$304,0)),"Référence inconnue"))</f>
        <v/>
      </c>
      <c r="D51" s="17" t="str">
        <f aca="false">IF(A51="","",SUMIFS(Mouvements!$J$2:$J$5000,Mouvements!$D$2:$D$5000,A51,Mouvements!$F$2:$F$5000,C51,Mouvements!$A$2:$A$5000,"&lt;="&amp;$B$3)-H51)</f>
        <v/>
      </c>
      <c r="F51" s="43" t="str">
        <f aca="false">IF(OR(A51="",E51=""),"",E51-D51)</f>
        <v/>
      </c>
      <c r="G51" s="36" t="str">
        <f aca="false">IF(F51="","",F51*IFERROR(INDEX(Articles!$H$5:$H$304,MATCH(A51,Articles!$A$5:$A$304,0)),0))</f>
        <v/>
      </c>
      <c r="H51" s="17" t="str">
        <f aca="false">IF(A51="","",SUMIFS(Mouvements!$J$2:$J$5000,Mouvements!$D$2:$D$5000,A51,Mouvements!$F$2:$F$5000,C51,Mouvements!$A$2:$A$5000,$B$3,Mouvements!$C$2:$C$5000,"Ajustement en plus")+SUMIFS(Mouvements!$J$2:$J$5000,Mouvements!$D$2:$D$5000,A51,Mouvements!$F$2:$F$5000,C51,Mouvements!$A$2:$A$5000,$B$3,Mouvements!$C$2:$C$5000,"Ajustement en moins"))</f>
        <v/>
      </c>
      <c r="I51" s="17" t="str">
        <f aca="false">IF(F51="","",IF(F51=H51,"OK","Ajustement à saisir : "&amp;F51-H51))</f>
        <v/>
      </c>
      <c r="J51" s="36" t="str">
        <f aca="false">IF(G51="","",ABS(G51))</f>
        <v/>
      </c>
      <c r="K51" s="17" t="str">
        <f aca="false">IF(A51="","",IF(COUNTIF($A$6:A51,A51)=1,IF(SUMIFS($F$6:$F$105,$A$6:$A$105,A51)&lt;&gt;0,1,0),""))</f>
        <v/>
      </c>
    </row>
    <row r="52" customFormat="false" ht="15" hidden="false" customHeight="false" outlineLevel="0" collapsed="false">
      <c r="B52" s="16" t="str">
        <f aca="false">IF(A52="","",IFERROR(INDEX(Articles!$B$5:$B$304,MATCH(A52,Articles!$A$5:$A$304,0)),"Référence inconnue"))</f>
        <v/>
      </c>
      <c r="D52" s="17" t="str">
        <f aca="false">IF(A52="","",SUMIFS(Mouvements!$J$2:$J$5000,Mouvements!$D$2:$D$5000,A52,Mouvements!$F$2:$F$5000,C52,Mouvements!$A$2:$A$5000,"&lt;="&amp;$B$3)-H52)</f>
        <v/>
      </c>
      <c r="F52" s="43" t="str">
        <f aca="false">IF(OR(A52="",E52=""),"",E52-D52)</f>
        <v/>
      </c>
      <c r="G52" s="36" t="str">
        <f aca="false">IF(F52="","",F52*IFERROR(INDEX(Articles!$H$5:$H$304,MATCH(A52,Articles!$A$5:$A$304,0)),0))</f>
        <v/>
      </c>
      <c r="H52" s="17" t="str">
        <f aca="false">IF(A52="","",SUMIFS(Mouvements!$J$2:$J$5000,Mouvements!$D$2:$D$5000,A52,Mouvements!$F$2:$F$5000,C52,Mouvements!$A$2:$A$5000,$B$3,Mouvements!$C$2:$C$5000,"Ajustement en plus")+SUMIFS(Mouvements!$J$2:$J$5000,Mouvements!$D$2:$D$5000,A52,Mouvements!$F$2:$F$5000,C52,Mouvements!$A$2:$A$5000,$B$3,Mouvements!$C$2:$C$5000,"Ajustement en moins"))</f>
        <v/>
      </c>
      <c r="I52" s="17" t="str">
        <f aca="false">IF(F52="","",IF(F52=H52,"OK","Ajustement à saisir : "&amp;F52-H52))</f>
        <v/>
      </c>
      <c r="J52" s="36" t="str">
        <f aca="false">IF(G52="","",ABS(G52))</f>
        <v/>
      </c>
      <c r="K52" s="17" t="str">
        <f aca="false">IF(A52="","",IF(COUNTIF($A$6:A52,A52)=1,IF(SUMIFS($F$6:$F$105,$A$6:$A$105,A52)&lt;&gt;0,1,0),""))</f>
        <v/>
      </c>
    </row>
    <row r="53" customFormat="false" ht="15" hidden="false" customHeight="false" outlineLevel="0" collapsed="false">
      <c r="B53" s="16" t="str">
        <f aca="false">IF(A53="","",IFERROR(INDEX(Articles!$B$5:$B$304,MATCH(A53,Articles!$A$5:$A$304,0)),"Référence inconnue"))</f>
        <v/>
      </c>
      <c r="D53" s="17" t="str">
        <f aca="false">IF(A53="","",SUMIFS(Mouvements!$J$2:$J$5000,Mouvements!$D$2:$D$5000,A53,Mouvements!$F$2:$F$5000,C53,Mouvements!$A$2:$A$5000,"&lt;="&amp;$B$3)-H53)</f>
        <v/>
      </c>
      <c r="F53" s="43" t="str">
        <f aca="false">IF(OR(A53="",E53=""),"",E53-D53)</f>
        <v/>
      </c>
      <c r="G53" s="36" t="str">
        <f aca="false">IF(F53="","",F53*IFERROR(INDEX(Articles!$H$5:$H$304,MATCH(A53,Articles!$A$5:$A$304,0)),0))</f>
        <v/>
      </c>
      <c r="H53" s="17" t="str">
        <f aca="false">IF(A53="","",SUMIFS(Mouvements!$J$2:$J$5000,Mouvements!$D$2:$D$5000,A53,Mouvements!$F$2:$F$5000,C53,Mouvements!$A$2:$A$5000,$B$3,Mouvements!$C$2:$C$5000,"Ajustement en plus")+SUMIFS(Mouvements!$J$2:$J$5000,Mouvements!$D$2:$D$5000,A53,Mouvements!$F$2:$F$5000,C53,Mouvements!$A$2:$A$5000,$B$3,Mouvements!$C$2:$C$5000,"Ajustement en moins"))</f>
        <v/>
      </c>
      <c r="I53" s="17" t="str">
        <f aca="false">IF(F53="","",IF(F53=H53,"OK","Ajustement à saisir : "&amp;F53-H53))</f>
        <v/>
      </c>
      <c r="J53" s="36" t="str">
        <f aca="false">IF(G53="","",ABS(G53))</f>
        <v/>
      </c>
      <c r="K53" s="17" t="str">
        <f aca="false">IF(A53="","",IF(COUNTIF($A$6:A53,A53)=1,IF(SUMIFS($F$6:$F$105,$A$6:$A$105,A53)&lt;&gt;0,1,0),""))</f>
        <v/>
      </c>
    </row>
    <row r="54" customFormat="false" ht="15" hidden="false" customHeight="false" outlineLevel="0" collapsed="false">
      <c r="B54" s="16" t="str">
        <f aca="false">IF(A54="","",IFERROR(INDEX(Articles!$B$5:$B$304,MATCH(A54,Articles!$A$5:$A$304,0)),"Référence inconnue"))</f>
        <v/>
      </c>
      <c r="D54" s="17" t="str">
        <f aca="false">IF(A54="","",SUMIFS(Mouvements!$J$2:$J$5000,Mouvements!$D$2:$D$5000,A54,Mouvements!$F$2:$F$5000,C54,Mouvements!$A$2:$A$5000,"&lt;="&amp;$B$3)-H54)</f>
        <v/>
      </c>
      <c r="F54" s="43" t="str">
        <f aca="false">IF(OR(A54="",E54=""),"",E54-D54)</f>
        <v/>
      </c>
      <c r="G54" s="36" t="str">
        <f aca="false">IF(F54="","",F54*IFERROR(INDEX(Articles!$H$5:$H$304,MATCH(A54,Articles!$A$5:$A$304,0)),0))</f>
        <v/>
      </c>
      <c r="H54" s="17" t="str">
        <f aca="false">IF(A54="","",SUMIFS(Mouvements!$J$2:$J$5000,Mouvements!$D$2:$D$5000,A54,Mouvements!$F$2:$F$5000,C54,Mouvements!$A$2:$A$5000,$B$3,Mouvements!$C$2:$C$5000,"Ajustement en plus")+SUMIFS(Mouvements!$J$2:$J$5000,Mouvements!$D$2:$D$5000,A54,Mouvements!$F$2:$F$5000,C54,Mouvements!$A$2:$A$5000,$B$3,Mouvements!$C$2:$C$5000,"Ajustement en moins"))</f>
        <v/>
      </c>
      <c r="I54" s="17" t="str">
        <f aca="false">IF(F54="","",IF(F54=H54,"OK","Ajustement à saisir : "&amp;F54-H54))</f>
        <v/>
      </c>
      <c r="J54" s="36" t="str">
        <f aca="false">IF(G54="","",ABS(G54))</f>
        <v/>
      </c>
      <c r="K54" s="17" t="str">
        <f aca="false">IF(A54="","",IF(COUNTIF($A$6:A54,A54)=1,IF(SUMIFS($F$6:$F$105,$A$6:$A$105,A54)&lt;&gt;0,1,0),""))</f>
        <v/>
      </c>
    </row>
    <row r="55" customFormat="false" ht="15" hidden="false" customHeight="false" outlineLevel="0" collapsed="false">
      <c r="B55" s="16" t="str">
        <f aca="false">IF(A55="","",IFERROR(INDEX(Articles!$B$5:$B$304,MATCH(A55,Articles!$A$5:$A$304,0)),"Référence inconnue"))</f>
        <v/>
      </c>
      <c r="D55" s="17" t="str">
        <f aca="false">IF(A55="","",SUMIFS(Mouvements!$J$2:$J$5000,Mouvements!$D$2:$D$5000,A55,Mouvements!$F$2:$F$5000,C55,Mouvements!$A$2:$A$5000,"&lt;="&amp;$B$3)-H55)</f>
        <v/>
      </c>
      <c r="F55" s="43" t="str">
        <f aca="false">IF(OR(A55="",E55=""),"",E55-D55)</f>
        <v/>
      </c>
      <c r="G55" s="36" t="str">
        <f aca="false">IF(F55="","",F55*IFERROR(INDEX(Articles!$H$5:$H$304,MATCH(A55,Articles!$A$5:$A$304,0)),0))</f>
        <v/>
      </c>
      <c r="H55" s="17" t="str">
        <f aca="false">IF(A55="","",SUMIFS(Mouvements!$J$2:$J$5000,Mouvements!$D$2:$D$5000,A55,Mouvements!$F$2:$F$5000,C55,Mouvements!$A$2:$A$5000,$B$3,Mouvements!$C$2:$C$5000,"Ajustement en plus")+SUMIFS(Mouvements!$J$2:$J$5000,Mouvements!$D$2:$D$5000,A55,Mouvements!$F$2:$F$5000,C55,Mouvements!$A$2:$A$5000,$B$3,Mouvements!$C$2:$C$5000,"Ajustement en moins"))</f>
        <v/>
      </c>
      <c r="I55" s="17" t="str">
        <f aca="false">IF(F55="","",IF(F55=H55,"OK","Ajustement à saisir : "&amp;F55-H55))</f>
        <v/>
      </c>
      <c r="J55" s="36" t="str">
        <f aca="false">IF(G55="","",ABS(G55))</f>
        <v/>
      </c>
      <c r="K55" s="17" t="str">
        <f aca="false">IF(A55="","",IF(COUNTIF($A$6:A55,A55)=1,IF(SUMIFS($F$6:$F$105,$A$6:$A$105,A55)&lt;&gt;0,1,0),""))</f>
        <v/>
      </c>
    </row>
    <row r="56" customFormat="false" ht="15" hidden="false" customHeight="false" outlineLevel="0" collapsed="false">
      <c r="B56" s="16" t="str">
        <f aca="false">IF(A56="","",IFERROR(INDEX(Articles!$B$5:$B$304,MATCH(A56,Articles!$A$5:$A$304,0)),"Référence inconnue"))</f>
        <v/>
      </c>
      <c r="D56" s="17" t="str">
        <f aca="false">IF(A56="","",SUMIFS(Mouvements!$J$2:$J$5000,Mouvements!$D$2:$D$5000,A56,Mouvements!$F$2:$F$5000,C56,Mouvements!$A$2:$A$5000,"&lt;="&amp;$B$3)-H56)</f>
        <v/>
      </c>
      <c r="F56" s="43" t="str">
        <f aca="false">IF(OR(A56="",E56=""),"",E56-D56)</f>
        <v/>
      </c>
      <c r="G56" s="36" t="str">
        <f aca="false">IF(F56="","",F56*IFERROR(INDEX(Articles!$H$5:$H$304,MATCH(A56,Articles!$A$5:$A$304,0)),0))</f>
        <v/>
      </c>
      <c r="H56" s="17" t="str">
        <f aca="false">IF(A56="","",SUMIFS(Mouvements!$J$2:$J$5000,Mouvements!$D$2:$D$5000,A56,Mouvements!$F$2:$F$5000,C56,Mouvements!$A$2:$A$5000,$B$3,Mouvements!$C$2:$C$5000,"Ajustement en plus")+SUMIFS(Mouvements!$J$2:$J$5000,Mouvements!$D$2:$D$5000,A56,Mouvements!$F$2:$F$5000,C56,Mouvements!$A$2:$A$5000,$B$3,Mouvements!$C$2:$C$5000,"Ajustement en moins"))</f>
        <v/>
      </c>
      <c r="I56" s="17" t="str">
        <f aca="false">IF(F56="","",IF(F56=H56,"OK","Ajustement à saisir : "&amp;F56-H56))</f>
        <v/>
      </c>
      <c r="J56" s="36" t="str">
        <f aca="false">IF(G56="","",ABS(G56))</f>
        <v/>
      </c>
      <c r="K56" s="17" t="str">
        <f aca="false">IF(A56="","",IF(COUNTIF($A$6:A56,A56)=1,IF(SUMIFS($F$6:$F$105,$A$6:$A$105,A56)&lt;&gt;0,1,0),""))</f>
        <v/>
      </c>
    </row>
    <row r="57" customFormat="false" ht="15" hidden="false" customHeight="false" outlineLevel="0" collapsed="false">
      <c r="B57" s="16" t="str">
        <f aca="false">IF(A57="","",IFERROR(INDEX(Articles!$B$5:$B$304,MATCH(A57,Articles!$A$5:$A$304,0)),"Référence inconnue"))</f>
        <v/>
      </c>
      <c r="D57" s="17" t="str">
        <f aca="false">IF(A57="","",SUMIFS(Mouvements!$J$2:$J$5000,Mouvements!$D$2:$D$5000,A57,Mouvements!$F$2:$F$5000,C57,Mouvements!$A$2:$A$5000,"&lt;="&amp;$B$3)-H57)</f>
        <v/>
      </c>
      <c r="F57" s="43" t="str">
        <f aca="false">IF(OR(A57="",E57=""),"",E57-D57)</f>
        <v/>
      </c>
      <c r="G57" s="36" t="str">
        <f aca="false">IF(F57="","",F57*IFERROR(INDEX(Articles!$H$5:$H$304,MATCH(A57,Articles!$A$5:$A$304,0)),0))</f>
        <v/>
      </c>
      <c r="H57" s="17" t="str">
        <f aca="false">IF(A57="","",SUMIFS(Mouvements!$J$2:$J$5000,Mouvements!$D$2:$D$5000,A57,Mouvements!$F$2:$F$5000,C57,Mouvements!$A$2:$A$5000,$B$3,Mouvements!$C$2:$C$5000,"Ajustement en plus")+SUMIFS(Mouvements!$J$2:$J$5000,Mouvements!$D$2:$D$5000,A57,Mouvements!$F$2:$F$5000,C57,Mouvements!$A$2:$A$5000,$B$3,Mouvements!$C$2:$C$5000,"Ajustement en moins"))</f>
        <v/>
      </c>
      <c r="I57" s="17" t="str">
        <f aca="false">IF(F57="","",IF(F57=H57,"OK","Ajustement à saisir : "&amp;F57-H57))</f>
        <v/>
      </c>
      <c r="J57" s="36" t="str">
        <f aca="false">IF(G57="","",ABS(G57))</f>
        <v/>
      </c>
      <c r="K57" s="17" t="str">
        <f aca="false">IF(A57="","",IF(COUNTIF($A$6:A57,A57)=1,IF(SUMIFS($F$6:$F$105,$A$6:$A$105,A57)&lt;&gt;0,1,0),""))</f>
        <v/>
      </c>
    </row>
    <row r="58" customFormat="false" ht="15" hidden="false" customHeight="false" outlineLevel="0" collapsed="false">
      <c r="B58" s="16" t="str">
        <f aca="false">IF(A58="","",IFERROR(INDEX(Articles!$B$5:$B$304,MATCH(A58,Articles!$A$5:$A$304,0)),"Référence inconnue"))</f>
        <v/>
      </c>
      <c r="D58" s="17" t="str">
        <f aca="false">IF(A58="","",SUMIFS(Mouvements!$J$2:$J$5000,Mouvements!$D$2:$D$5000,A58,Mouvements!$F$2:$F$5000,C58,Mouvements!$A$2:$A$5000,"&lt;="&amp;$B$3)-H58)</f>
        <v/>
      </c>
      <c r="F58" s="43" t="str">
        <f aca="false">IF(OR(A58="",E58=""),"",E58-D58)</f>
        <v/>
      </c>
      <c r="G58" s="36" t="str">
        <f aca="false">IF(F58="","",F58*IFERROR(INDEX(Articles!$H$5:$H$304,MATCH(A58,Articles!$A$5:$A$304,0)),0))</f>
        <v/>
      </c>
      <c r="H58" s="17" t="str">
        <f aca="false">IF(A58="","",SUMIFS(Mouvements!$J$2:$J$5000,Mouvements!$D$2:$D$5000,A58,Mouvements!$F$2:$F$5000,C58,Mouvements!$A$2:$A$5000,$B$3,Mouvements!$C$2:$C$5000,"Ajustement en plus")+SUMIFS(Mouvements!$J$2:$J$5000,Mouvements!$D$2:$D$5000,A58,Mouvements!$F$2:$F$5000,C58,Mouvements!$A$2:$A$5000,$B$3,Mouvements!$C$2:$C$5000,"Ajustement en moins"))</f>
        <v/>
      </c>
      <c r="I58" s="17" t="str">
        <f aca="false">IF(F58="","",IF(F58=H58,"OK","Ajustement à saisir : "&amp;F58-H58))</f>
        <v/>
      </c>
      <c r="J58" s="36" t="str">
        <f aca="false">IF(G58="","",ABS(G58))</f>
        <v/>
      </c>
      <c r="K58" s="17" t="str">
        <f aca="false">IF(A58="","",IF(COUNTIF($A$6:A58,A58)=1,IF(SUMIFS($F$6:$F$105,$A$6:$A$105,A58)&lt;&gt;0,1,0),""))</f>
        <v/>
      </c>
    </row>
    <row r="59" customFormat="false" ht="15" hidden="false" customHeight="false" outlineLevel="0" collapsed="false">
      <c r="B59" s="16" t="str">
        <f aca="false">IF(A59="","",IFERROR(INDEX(Articles!$B$5:$B$304,MATCH(A59,Articles!$A$5:$A$304,0)),"Référence inconnue"))</f>
        <v/>
      </c>
      <c r="D59" s="17" t="str">
        <f aca="false">IF(A59="","",SUMIFS(Mouvements!$J$2:$J$5000,Mouvements!$D$2:$D$5000,A59,Mouvements!$F$2:$F$5000,C59,Mouvements!$A$2:$A$5000,"&lt;="&amp;$B$3)-H59)</f>
        <v/>
      </c>
      <c r="F59" s="43" t="str">
        <f aca="false">IF(OR(A59="",E59=""),"",E59-D59)</f>
        <v/>
      </c>
      <c r="G59" s="36" t="str">
        <f aca="false">IF(F59="","",F59*IFERROR(INDEX(Articles!$H$5:$H$304,MATCH(A59,Articles!$A$5:$A$304,0)),0))</f>
        <v/>
      </c>
      <c r="H59" s="17" t="str">
        <f aca="false">IF(A59="","",SUMIFS(Mouvements!$J$2:$J$5000,Mouvements!$D$2:$D$5000,A59,Mouvements!$F$2:$F$5000,C59,Mouvements!$A$2:$A$5000,$B$3,Mouvements!$C$2:$C$5000,"Ajustement en plus")+SUMIFS(Mouvements!$J$2:$J$5000,Mouvements!$D$2:$D$5000,A59,Mouvements!$F$2:$F$5000,C59,Mouvements!$A$2:$A$5000,$B$3,Mouvements!$C$2:$C$5000,"Ajustement en moins"))</f>
        <v/>
      </c>
      <c r="I59" s="17" t="str">
        <f aca="false">IF(F59="","",IF(F59=H59,"OK","Ajustement à saisir : "&amp;F59-H59))</f>
        <v/>
      </c>
      <c r="J59" s="36" t="str">
        <f aca="false">IF(G59="","",ABS(G59))</f>
        <v/>
      </c>
      <c r="K59" s="17" t="str">
        <f aca="false">IF(A59="","",IF(COUNTIF($A$6:A59,A59)=1,IF(SUMIFS($F$6:$F$105,$A$6:$A$105,A59)&lt;&gt;0,1,0),""))</f>
        <v/>
      </c>
    </row>
    <row r="60" customFormat="false" ht="15" hidden="false" customHeight="false" outlineLevel="0" collapsed="false">
      <c r="B60" s="16" t="str">
        <f aca="false">IF(A60="","",IFERROR(INDEX(Articles!$B$5:$B$304,MATCH(A60,Articles!$A$5:$A$304,0)),"Référence inconnue"))</f>
        <v/>
      </c>
      <c r="D60" s="17" t="str">
        <f aca="false">IF(A60="","",SUMIFS(Mouvements!$J$2:$J$5000,Mouvements!$D$2:$D$5000,A60,Mouvements!$F$2:$F$5000,C60,Mouvements!$A$2:$A$5000,"&lt;="&amp;$B$3)-H60)</f>
        <v/>
      </c>
      <c r="F60" s="43" t="str">
        <f aca="false">IF(OR(A60="",E60=""),"",E60-D60)</f>
        <v/>
      </c>
      <c r="G60" s="36" t="str">
        <f aca="false">IF(F60="","",F60*IFERROR(INDEX(Articles!$H$5:$H$304,MATCH(A60,Articles!$A$5:$A$304,0)),0))</f>
        <v/>
      </c>
      <c r="H60" s="17" t="str">
        <f aca="false">IF(A60="","",SUMIFS(Mouvements!$J$2:$J$5000,Mouvements!$D$2:$D$5000,A60,Mouvements!$F$2:$F$5000,C60,Mouvements!$A$2:$A$5000,$B$3,Mouvements!$C$2:$C$5000,"Ajustement en plus")+SUMIFS(Mouvements!$J$2:$J$5000,Mouvements!$D$2:$D$5000,A60,Mouvements!$F$2:$F$5000,C60,Mouvements!$A$2:$A$5000,$B$3,Mouvements!$C$2:$C$5000,"Ajustement en moins"))</f>
        <v/>
      </c>
      <c r="I60" s="17" t="str">
        <f aca="false">IF(F60="","",IF(F60=H60,"OK","Ajustement à saisir : "&amp;F60-H60))</f>
        <v/>
      </c>
      <c r="J60" s="36" t="str">
        <f aca="false">IF(G60="","",ABS(G60))</f>
        <v/>
      </c>
      <c r="K60" s="17" t="str">
        <f aca="false">IF(A60="","",IF(COUNTIF($A$6:A60,A60)=1,IF(SUMIFS($F$6:$F$105,$A$6:$A$105,A60)&lt;&gt;0,1,0),""))</f>
        <v/>
      </c>
    </row>
    <row r="61" customFormat="false" ht="15" hidden="false" customHeight="false" outlineLevel="0" collapsed="false">
      <c r="B61" s="16" t="str">
        <f aca="false">IF(A61="","",IFERROR(INDEX(Articles!$B$5:$B$304,MATCH(A61,Articles!$A$5:$A$304,0)),"Référence inconnue"))</f>
        <v/>
      </c>
      <c r="D61" s="17" t="str">
        <f aca="false">IF(A61="","",SUMIFS(Mouvements!$J$2:$J$5000,Mouvements!$D$2:$D$5000,A61,Mouvements!$F$2:$F$5000,C61,Mouvements!$A$2:$A$5000,"&lt;="&amp;$B$3)-H61)</f>
        <v/>
      </c>
      <c r="F61" s="43" t="str">
        <f aca="false">IF(OR(A61="",E61=""),"",E61-D61)</f>
        <v/>
      </c>
      <c r="G61" s="36" t="str">
        <f aca="false">IF(F61="","",F61*IFERROR(INDEX(Articles!$H$5:$H$304,MATCH(A61,Articles!$A$5:$A$304,0)),0))</f>
        <v/>
      </c>
      <c r="H61" s="17" t="str">
        <f aca="false">IF(A61="","",SUMIFS(Mouvements!$J$2:$J$5000,Mouvements!$D$2:$D$5000,A61,Mouvements!$F$2:$F$5000,C61,Mouvements!$A$2:$A$5000,$B$3,Mouvements!$C$2:$C$5000,"Ajustement en plus")+SUMIFS(Mouvements!$J$2:$J$5000,Mouvements!$D$2:$D$5000,A61,Mouvements!$F$2:$F$5000,C61,Mouvements!$A$2:$A$5000,$B$3,Mouvements!$C$2:$C$5000,"Ajustement en moins"))</f>
        <v/>
      </c>
      <c r="I61" s="17" t="str">
        <f aca="false">IF(F61="","",IF(F61=H61,"OK","Ajustement à saisir : "&amp;F61-H61))</f>
        <v/>
      </c>
      <c r="J61" s="36" t="str">
        <f aca="false">IF(G61="","",ABS(G61))</f>
        <v/>
      </c>
      <c r="K61" s="17" t="str">
        <f aca="false">IF(A61="","",IF(COUNTIF($A$6:A61,A61)=1,IF(SUMIFS($F$6:$F$105,$A$6:$A$105,A61)&lt;&gt;0,1,0),""))</f>
        <v/>
      </c>
    </row>
    <row r="62" customFormat="false" ht="15" hidden="false" customHeight="false" outlineLevel="0" collapsed="false">
      <c r="B62" s="16" t="str">
        <f aca="false">IF(A62="","",IFERROR(INDEX(Articles!$B$5:$B$304,MATCH(A62,Articles!$A$5:$A$304,0)),"Référence inconnue"))</f>
        <v/>
      </c>
      <c r="D62" s="17" t="str">
        <f aca="false">IF(A62="","",SUMIFS(Mouvements!$J$2:$J$5000,Mouvements!$D$2:$D$5000,A62,Mouvements!$F$2:$F$5000,C62,Mouvements!$A$2:$A$5000,"&lt;="&amp;$B$3)-H62)</f>
        <v/>
      </c>
      <c r="F62" s="43" t="str">
        <f aca="false">IF(OR(A62="",E62=""),"",E62-D62)</f>
        <v/>
      </c>
      <c r="G62" s="36" t="str">
        <f aca="false">IF(F62="","",F62*IFERROR(INDEX(Articles!$H$5:$H$304,MATCH(A62,Articles!$A$5:$A$304,0)),0))</f>
        <v/>
      </c>
      <c r="H62" s="17" t="str">
        <f aca="false">IF(A62="","",SUMIFS(Mouvements!$J$2:$J$5000,Mouvements!$D$2:$D$5000,A62,Mouvements!$F$2:$F$5000,C62,Mouvements!$A$2:$A$5000,$B$3,Mouvements!$C$2:$C$5000,"Ajustement en plus")+SUMIFS(Mouvements!$J$2:$J$5000,Mouvements!$D$2:$D$5000,A62,Mouvements!$F$2:$F$5000,C62,Mouvements!$A$2:$A$5000,$B$3,Mouvements!$C$2:$C$5000,"Ajustement en moins"))</f>
        <v/>
      </c>
      <c r="I62" s="17" t="str">
        <f aca="false">IF(F62="","",IF(F62=H62,"OK","Ajustement à saisir : "&amp;F62-H62))</f>
        <v/>
      </c>
      <c r="J62" s="36" t="str">
        <f aca="false">IF(G62="","",ABS(G62))</f>
        <v/>
      </c>
      <c r="K62" s="17" t="str">
        <f aca="false">IF(A62="","",IF(COUNTIF($A$6:A62,A62)=1,IF(SUMIFS($F$6:$F$105,$A$6:$A$105,A62)&lt;&gt;0,1,0),""))</f>
        <v/>
      </c>
    </row>
    <row r="63" customFormat="false" ht="15" hidden="false" customHeight="false" outlineLevel="0" collapsed="false">
      <c r="B63" s="16" t="str">
        <f aca="false">IF(A63="","",IFERROR(INDEX(Articles!$B$5:$B$304,MATCH(A63,Articles!$A$5:$A$304,0)),"Référence inconnue"))</f>
        <v/>
      </c>
      <c r="D63" s="17" t="str">
        <f aca="false">IF(A63="","",SUMIFS(Mouvements!$J$2:$J$5000,Mouvements!$D$2:$D$5000,A63,Mouvements!$F$2:$F$5000,C63,Mouvements!$A$2:$A$5000,"&lt;="&amp;$B$3)-H63)</f>
        <v/>
      </c>
      <c r="F63" s="43" t="str">
        <f aca="false">IF(OR(A63="",E63=""),"",E63-D63)</f>
        <v/>
      </c>
      <c r="G63" s="36" t="str">
        <f aca="false">IF(F63="","",F63*IFERROR(INDEX(Articles!$H$5:$H$304,MATCH(A63,Articles!$A$5:$A$304,0)),0))</f>
        <v/>
      </c>
      <c r="H63" s="17" t="str">
        <f aca="false">IF(A63="","",SUMIFS(Mouvements!$J$2:$J$5000,Mouvements!$D$2:$D$5000,A63,Mouvements!$F$2:$F$5000,C63,Mouvements!$A$2:$A$5000,$B$3,Mouvements!$C$2:$C$5000,"Ajustement en plus")+SUMIFS(Mouvements!$J$2:$J$5000,Mouvements!$D$2:$D$5000,A63,Mouvements!$F$2:$F$5000,C63,Mouvements!$A$2:$A$5000,$B$3,Mouvements!$C$2:$C$5000,"Ajustement en moins"))</f>
        <v/>
      </c>
      <c r="I63" s="17" t="str">
        <f aca="false">IF(F63="","",IF(F63=H63,"OK","Ajustement à saisir : "&amp;F63-H63))</f>
        <v/>
      </c>
      <c r="J63" s="36" t="str">
        <f aca="false">IF(G63="","",ABS(G63))</f>
        <v/>
      </c>
      <c r="K63" s="17" t="str">
        <f aca="false">IF(A63="","",IF(COUNTIF($A$6:A63,A63)=1,IF(SUMIFS($F$6:$F$105,$A$6:$A$105,A63)&lt;&gt;0,1,0),""))</f>
        <v/>
      </c>
    </row>
    <row r="64" customFormat="false" ht="15" hidden="false" customHeight="false" outlineLevel="0" collapsed="false">
      <c r="B64" s="16" t="str">
        <f aca="false">IF(A64="","",IFERROR(INDEX(Articles!$B$5:$B$304,MATCH(A64,Articles!$A$5:$A$304,0)),"Référence inconnue"))</f>
        <v/>
      </c>
      <c r="D64" s="17" t="str">
        <f aca="false">IF(A64="","",SUMIFS(Mouvements!$J$2:$J$5000,Mouvements!$D$2:$D$5000,A64,Mouvements!$F$2:$F$5000,C64,Mouvements!$A$2:$A$5000,"&lt;="&amp;$B$3)-H64)</f>
        <v/>
      </c>
      <c r="F64" s="43" t="str">
        <f aca="false">IF(OR(A64="",E64=""),"",E64-D64)</f>
        <v/>
      </c>
      <c r="G64" s="36" t="str">
        <f aca="false">IF(F64="","",F64*IFERROR(INDEX(Articles!$H$5:$H$304,MATCH(A64,Articles!$A$5:$A$304,0)),0))</f>
        <v/>
      </c>
      <c r="H64" s="17" t="str">
        <f aca="false">IF(A64="","",SUMIFS(Mouvements!$J$2:$J$5000,Mouvements!$D$2:$D$5000,A64,Mouvements!$F$2:$F$5000,C64,Mouvements!$A$2:$A$5000,$B$3,Mouvements!$C$2:$C$5000,"Ajustement en plus")+SUMIFS(Mouvements!$J$2:$J$5000,Mouvements!$D$2:$D$5000,A64,Mouvements!$F$2:$F$5000,C64,Mouvements!$A$2:$A$5000,$B$3,Mouvements!$C$2:$C$5000,"Ajustement en moins"))</f>
        <v/>
      </c>
      <c r="I64" s="17" t="str">
        <f aca="false">IF(F64="","",IF(F64=H64,"OK","Ajustement à saisir : "&amp;F64-H64))</f>
        <v/>
      </c>
      <c r="J64" s="36" t="str">
        <f aca="false">IF(G64="","",ABS(G64))</f>
        <v/>
      </c>
      <c r="K64" s="17" t="str">
        <f aca="false">IF(A64="","",IF(COUNTIF($A$6:A64,A64)=1,IF(SUMIFS($F$6:$F$105,$A$6:$A$105,A64)&lt;&gt;0,1,0),""))</f>
        <v/>
      </c>
    </row>
    <row r="65" customFormat="false" ht="15" hidden="false" customHeight="false" outlineLevel="0" collapsed="false">
      <c r="B65" s="16" t="str">
        <f aca="false">IF(A65="","",IFERROR(INDEX(Articles!$B$5:$B$304,MATCH(A65,Articles!$A$5:$A$304,0)),"Référence inconnue"))</f>
        <v/>
      </c>
      <c r="D65" s="17" t="str">
        <f aca="false">IF(A65="","",SUMIFS(Mouvements!$J$2:$J$5000,Mouvements!$D$2:$D$5000,A65,Mouvements!$F$2:$F$5000,C65,Mouvements!$A$2:$A$5000,"&lt;="&amp;$B$3)-H65)</f>
        <v/>
      </c>
      <c r="F65" s="43" t="str">
        <f aca="false">IF(OR(A65="",E65=""),"",E65-D65)</f>
        <v/>
      </c>
      <c r="G65" s="36" t="str">
        <f aca="false">IF(F65="","",F65*IFERROR(INDEX(Articles!$H$5:$H$304,MATCH(A65,Articles!$A$5:$A$304,0)),0))</f>
        <v/>
      </c>
      <c r="H65" s="17" t="str">
        <f aca="false">IF(A65="","",SUMIFS(Mouvements!$J$2:$J$5000,Mouvements!$D$2:$D$5000,A65,Mouvements!$F$2:$F$5000,C65,Mouvements!$A$2:$A$5000,$B$3,Mouvements!$C$2:$C$5000,"Ajustement en plus")+SUMIFS(Mouvements!$J$2:$J$5000,Mouvements!$D$2:$D$5000,A65,Mouvements!$F$2:$F$5000,C65,Mouvements!$A$2:$A$5000,$B$3,Mouvements!$C$2:$C$5000,"Ajustement en moins"))</f>
        <v/>
      </c>
      <c r="I65" s="17" t="str">
        <f aca="false">IF(F65="","",IF(F65=H65,"OK","Ajustement à saisir : "&amp;F65-H65))</f>
        <v/>
      </c>
      <c r="J65" s="36" t="str">
        <f aca="false">IF(G65="","",ABS(G65))</f>
        <v/>
      </c>
      <c r="K65" s="17" t="str">
        <f aca="false">IF(A65="","",IF(COUNTIF($A$6:A65,A65)=1,IF(SUMIFS($F$6:$F$105,$A$6:$A$105,A65)&lt;&gt;0,1,0),""))</f>
        <v/>
      </c>
    </row>
    <row r="66" customFormat="false" ht="15" hidden="false" customHeight="false" outlineLevel="0" collapsed="false">
      <c r="B66" s="16" t="str">
        <f aca="false">IF(A66="","",IFERROR(INDEX(Articles!$B$5:$B$304,MATCH(A66,Articles!$A$5:$A$304,0)),"Référence inconnue"))</f>
        <v/>
      </c>
      <c r="D66" s="17" t="str">
        <f aca="false">IF(A66="","",SUMIFS(Mouvements!$J$2:$J$5000,Mouvements!$D$2:$D$5000,A66,Mouvements!$F$2:$F$5000,C66,Mouvements!$A$2:$A$5000,"&lt;="&amp;$B$3)-H66)</f>
        <v/>
      </c>
      <c r="F66" s="43" t="str">
        <f aca="false">IF(OR(A66="",E66=""),"",E66-D66)</f>
        <v/>
      </c>
      <c r="G66" s="36" t="str">
        <f aca="false">IF(F66="","",F66*IFERROR(INDEX(Articles!$H$5:$H$304,MATCH(A66,Articles!$A$5:$A$304,0)),0))</f>
        <v/>
      </c>
      <c r="H66" s="17" t="str">
        <f aca="false">IF(A66="","",SUMIFS(Mouvements!$J$2:$J$5000,Mouvements!$D$2:$D$5000,A66,Mouvements!$F$2:$F$5000,C66,Mouvements!$A$2:$A$5000,$B$3,Mouvements!$C$2:$C$5000,"Ajustement en plus")+SUMIFS(Mouvements!$J$2:$J$5000,Mouvements!$D$2:$D$5000,A66,Mouvements!$F$2:$F$5000,C66,Mouvements!$A$2:$A$5000,$B$3,Mouvements!$C$2:$C$5000,"Ajustement en moins"))</f>
        <v/>
      </c>
      <c r="I66" s="17" t="str">
        <f aca="false">IF(F66="","",IF(F66=H66,"OK","Ajustement à saisir : "&amp;F66-H66))</f>
        <v/>
      </c>
      <c r="J66" s="36" t="str">
        <f aca="false">IF(G66="","",ABS(G66))</f>
        <v/>
      </c>
      <c r="K66" s="17" t="str">
        <f aca="false">IF(A66="","",IF(COUNTIF($A$6:A66,A66)=1,IF(SUMIFS($F$6:$F$105,$A$6:$A$105,A66)&lt;&gt;0,1,0),""))</f>
        <v/>
      </c>
    </row>
    <row r="67" customFormat="false" ht="15" hidden="false" customHeight="false" outlineLevel="0" collapsed="false">
      <c r="B67" s="16" t="str">
        <f aca="false">IF(A67="","",IFERROR(INDEX(Articles!$B$5:$B$304,MATCH(A67,Articles!$A$5:$A$304,0)),"Référence inconnue"))</f>
        <v/>
      </c>
      <c r="D67" s="17" t="str">
        <f aca="false">IF(A67="","",SUMIFS(Mouvements!$J$2:$J$5000,Mouvements!$D$2:$D$5000,A67,Mouvements!$F$2:$F$5000,C67,Mouvements!$A$2:$A$5000,"&lt;="&amp;$B$3)-H67)</f>
        <v/>
      </c>
      <c r="F67" s="43" t="str">
        <f aca="false">IF(OR(A67="",E67=""),"",E67-D67)</f>
        <v/>
      </c>
      <c r="G67" s="36" t="str">
        <f aca="false">IF(F67="","",F67*IFERROR(INDEX(Articles!$H$5:$H$304,MATCH(A67,Articles!$A$5:$A$304,0)),0))</f>
        <v/>
      </c>
      <c r="H67" s="17" t="str">
        <f aca="false">IF(A67="","",SUMIFS(Mouvements!$J$2:$J$5000,Mouvements!$D$2:$D$5000,A67,Mouvements!$F$2:$F$5000,C67,Mouvements!$A$2:$A$5000,$B$3,Mouvements!$C$2:$C$5000,"Ajustement en plus")+SUMIFS(Mouvements!$J$2:$J$5000,Mouvements!$D$2:$D$5000,A67,Mouvements!$F$2:$F$5000,C67,Mouvements!$A$2:$A$5000,$B$3,Mouvements!$C$2:$C$5000,"Ajustement en moins"))</f>
        <v/>
      </c>
      <c r="I67" s="17" t="str">
        <f aca="false">IF(F67="","",IF(F67=H67,"OK","Ajustement à saisir : "&amp;F67-H67))</f>
        <v/>
      </c>
      <c r="J67" s="36" t="str">
        <f aca="false">IF(G67="","",ABS(G67))</f>
        <v/>
      </c>
      <c r="K67" s="17" t="str">
        <f aca="false">IF(A67="","",IF(COUNTIF($A$6:A67,A67)=1,IF(SUMIFS($F$6:$F$105,$A$6:$A$105,A67)&lt;&gt;0,1,0),""))</f>
        <v/>
      </c>
    </row>
    <row r="68" customFormat="false" ht="15" hidden="false" customHeight="false" outlineLevel="0" collapsed="false">
      <c r="B68" s="16" t="str">
        <f aca="false">IF(A68="","",IFERROR(INDEX(Articles!$B$5:$B$304,MATCH(A68,Articles!$A$5:$A$304,0)),"Référence inconnue"))</f>
        <v/>
      </c>
      <c r="D68" s="17" t="str">
        <f aca="false">IF(A68="","",SUMIFS(Mouvements!$J$2:$J$5000,Mouvements!$D$2:$D$5000,A68,Mouvements!$F$2:$F$5000,C68,Mouvements!$A$2:$A$5000,"&lt;="&amp;$B$3)-H68)</f>
        <v/>
      </c>
      <c r="F68" s="43" t="str">
        <f aca="false">IF(OR(A68="",E68=""),"",E68-D68)</f>
        <v/>
      </c>
      <c r="G68" s="36" t="str">
        <f aca="false">IF(F68="","",F68*IFERROR(INDEX(Articles!$H$5:$H$304,MATCH(A68,Articles!$A$5:$A$304,0)),0))</f>
        <v/>
      </c>
      <c r="H68" s="17" t="str">
        <f aca="false">IF(A68="","",SUMIFS(Mouvements!$J$2:$J$5000,Mouvements!$D$2:$D$5000,A68,Mouvements!$F$2:$F$5000,C68,Mouvements!$A$2:$A$5000,$B$3,Mouvements!$C$2:$C$5000,"Ajustement en plus")+SUMIFS(Mouvements!$J$2:$J$5000,Mouvements!$D$2:$D$5000,A68,Mouvements!$F$2:$F$5000,C68,Mouvements!$A$2:$A$5000,$B$3,Mouvements!$C$2:$C$5000,"Ajustement en moins"))</f>
        <v/>
      </c>
      <c r="I68" s="17" t="str">
        <f aca="false">IF(F68="","",IF(F68=H68,"OK","Ajustement à saisir : "&amp;F68-H68))</f>
        <v/>
      </c>
      <c r="J68" s="36" t="str">
        <f aca="false">IF(G68="","",ABS(G68))</f>
        <v/>
      </c>
      <c r="K68" s="17" t="str">
        <f aca="false">IF(A68="","",IF(COUNTIF($A$6:A68,A68)=1,IF(SUMIFS($F$6:$F$105,$A$6:$A$105,A68)&lt;&gt;0,1,0),""))</f>
        <v/>
      </c>
    </row>
    <row r="69" customFormat="false" ht="15" hidden="false" customHeight="false" outlineLevel="0" collapsed="false">
      <c r="B69" s="16" t="str">
        <f aca="false">IF(A69="","",IFERROR(INDEX(Articles!$B$5:$B$304,MATCH(A69,Articles!$A$5:$A$304,0)),"Référence inconnue"))</f>
        <v/>
      </c>
      <c r="D69" s="17" t="str">
        <f aca="false">IF(A69="","",SUMIFS(Mouvements!$J$2:$J$5000,Mouvements!$D$2:$D$5000,A69,Mouvements!$F$2:$F$5000,C69,Mouvements!$A$2:$A$5000,"&lt;="&amp;$B$3)-H69)</f>
        <v/>
      </c>
      <c r="F69" s="43" t="str">
        <f aca="false">IF(OR(A69="",E69=""),"",E69-D69)</f>
        <v/>
      </c>
      <c r="G69" s="36" t="str">
        <f aca="false">IF(F69="","",F69*IFERROR(INDEX(Articles!$H$5:$H$304,MATCH(A69,Articles!$A$5:$A$304,0)),0))</f>
        <v/>
      </c>
      <c r="H69" s="17" t="str">
        <f aca="false">IF(A69="","",SUMIFS(Mouvements!$J$2:$J$5000,Mouvements!$D$2:$D$5000,A69,Mouvements!$F$2:$F$5000,C69,Mouvements!$A$2:$A$5000,$B$3,Mouvements!$C$2:$C$5000,"Ajustement en plus")+SUMIFS(Mouvements!$J$2:$J$5000,Mouvements!$D$2:$D$5000,A69,Mouvements!$F$2:$F$5000,C69,Mouvements!$A$2:$A$5000,$B$3,Mouvements!$C$2:$C$5000,"Ajustement en moins"))</f>
        <v/>
      </c>
      <c r="I69" s="17" t="str">
        <f aca="false">IF(F69="","",IF(F69=H69,"OK","Ajustement à saisir : "&amp;F69-H69))</f>
        <v/>
      </c>
      <c r="J69" s="36" t="str">
        <f aca="false">IF(G69="","",ABS(G69))</f>
        <v/>
      </c>
      <c r="K69" s="17" t="str">
        <f aca="false">IF(A69="","",IF(COUNTIF($A$6:A69,A69)=1,IF(SUMIFS($F$6:$F$105,$A$6:$A$105,A69)&lt;&gt;0,1,0),""))</f>
        <v/>
      </c>
    </row>
    <row r="70" customFormat="false" ht="15" hidden="false" customHeight="false" outlineLevel="0" collapsed="false">
      <c r="B70" s="16" t="str">
        <f aca="false">IF(A70="","",IFERROR(INDEX(Articles!$B$5:$B$304,MATCH(A70,Articles!$A$5:$A$304,0)),"Référence inconnue"))</f>
        <v/>
      </c>
      <c r="D70" s="17" t="str">
        <f aca="false">IF(A70="","",SUMIFS(Mouvements!$J$2:$J$5000,Mouvements!$D$2:$D$5000,A70,Mouvements!$F$2:$F$5000,C70,Mouvements!$A$2:$A$5000,"&lt;="&amp;$B$3)-H70)</f>
        <v/>
      </c>
      <c r="F70" s="43" t="str">
        <f aca="false">IF(OR(A70="",E70=""),"",E70-D70)</f>
        <v/>
      </c>
      <c r="G70" s="36" t="str">
        <f aca="false">IF(F70="","",F70*IFERROR(INDEX(Articles!$H$5:$H$304,MATCH(A70,Articles!$A$5:$A$304,0)),0))</f>
        <v/>
      </c>
      <c r="H70" s="17" t="str">
        <f aca="false">IF(A70="","",SUMIFS(Mouvements!$J$2:$J$5000,Mouvements!$D$2:$D$5000,A70,Mouvements!$F$2:$F$5000,C70,Mouvements!$A$2:$A$5000,$B$3,Mouvements!$C$2:$C$5000,"Ajustement en plus")+SUMIFS(Mouvements!$J$2:$J$5000,Mouvements!$D$2:$D$5000,A70,Mouvements!$F$2:$F$5000,C70,Mouvements!$A$2:$A$5000,$B$3,Mouvements!$C$2:$C$5000,"Ajustement en moins"))</f>
        <v/>
      </c>
      <c r="I70" s="17" t="str">
        <f aca="false">IF(F70="","",IF(F70=H70,"OK","Ajustement à saisir : "&amp;F70-H70))</f>
        <v/>
      </c>
      <c r="J70" s="36" t="str">
        <f aca="false">IF(G70="","",ABS(G70))</f>
        <v/>
      </c>
      <c r="K70" s="17" t="str">
        <f aca="false">IF(A70="","",IF(COUNTIF($A$6:A70,A70)=1,IF(SUMIFS($F$6:$F$105,$A$6:$A$105,A70)&lt;&gt;0,1,0),""))</f>
        <v/>
      </c>
    </row>
    <row r="71" customFormat="false" ht="15" hidden="false" customHeight="false" outlineLevel="0" collapsed="false">
      <c r="B71" s="16" t="str">
        <f aca="false">IF(A71="","",IFERROR(INDEX(Articles!$B$5:$B$304,MATCH(A71,Articles!$A$5:$A$304,0)),"Référence inconnue"))</f>
        <v/>
      </c>
      <c r="D71" s="17" t="str">
        <f aca="false">IF(A71="","",SUMIFS(Mouvements!$J$2:$J$5000,Mouvements!$D$2:$D$5000,A71,Mouvements!$F$2:$F$5000,C71,Mouvements!$A$2:$A$5000,"&lt;="&amp;$B$3)-H71)</f>
        <v/>
      </c>
      <c r="F71" s="43" t="str">
        <f aca="false">IF(OR(A71="",E71=""),"",E71-D71)</f>
        <v/>
      </c>
      <c r="G71" s="36" t="str">
        <f aca="false">IF(F71="","",F71*IFERROR(INDEX(Articles!$H$5:$H$304,MATCH(A71,Articles!$A$5:$A$304,0)),0))</f>
        <v/>
      </c>
      <c r="H71" s="17" t="str">
        <f aca="false">IF(A71="","",SUMIFS(Mouvements!$J$2:$J$5000,Mouvements!$D$2:$D$5000,A71,Mouvements!$F$2:$F$5000,C71,Mouvements!$A$2:$A$5000,$B$3,Mouvements!$C$2:$C$5000,"Ajustement en plus")+SUMIFS(Mouvements!$J$2:$J$5000,Mouvements!$D$2:$D$5000,A71,Mouvements!$F$2:$F$5000,C71,Mouvements!$A$2:$A$5000,$B$3,Mouvements!$C$2:$C$5000,"Ajustement en moins"))</f>
        <v/>
      </c>
      <c r="I71" s="17" t="str">
        <f aca="false">IF(F71="","",IF(F71=H71,"OK","Ajustement à saisir : "&amp;F71-H71))</f>
        <v/>
      </c>
      <c r="J71" s="36" t="str">
        <f aca="false">IF(G71="","",ABS(G71))</f>
        <v/>
      </c>
      <c r="K71" s="17" t="str">
        <f aca="false">IF(A71="","",IF(COUNTIF($A$6:A71,A71)=1,IF(SUMIFS($F$6:$F$105,$A$6:$A$105,A71)&lt;&gt;0,1,0),""))</f>
        <v/>
      </c>
    </row>
    <row r="72" customFormat="false" ht="15" hidden="false" customHeight="false" outlineLevel="0" collapsed="false">
      <c r="B72" s="16" t="str">
        <f aca="false">IF(A72="","",IFERROR(INDEX(Articles!$B$5:$B$304,MATCH(A72,Articles!$A$5:$A$304,0)),"Référence inconnue"))</f>
        <v/>
      </c>
      <c r="D72" s="17" t="str">
        <f aca="false">IF(A72="","",SUMIFS(Mouvements!$J$2:$J$5000,Mouvements!$D$2:$D$5000,A72,Mouvements!$F$2:$F$5000,C72,Mouvements!$A$2:$A$5000,"&lt;="&amp;$B$3)-H72)</f>
        <v/>
      </c>
      <c r="F72" s="43" t="str">
        <f aca="false">IF(OR(A72="",E72=""),"",E72-D72)</f>
        <v/>
      </c>
      <c r="G72" s="36" t="str">
        <f aca="false">IF(F72="","",F72*IFERROR(INDEX(Articles!$H$5:$H$304,MATCH(A72,Articles!$A$5:$A$304,0)),0))</f>
        <v/>
      </c>
      <c r="H72" s="17" t="str">
        <f aca="false">IF(A72="","",SUMIFS(Mouvements!$J$2:$J$5000,Mouvements!$D$2:$D$5000,A72,Mouvements!$F$2:$F$5000,C72,Mouvements!$A$2:$A$5000,$B$3,Mouvements!$C$2:$C$5000,"Ajustement en plus")+SUMIFS(Mouvements!$J$2:$J$5000,Mouvements!$D$2:$D$5000,A72,Mouvements!$F$2:$F$5000,C72,Mouvements!$A$2:$A$5000,$B$3,Mouvements!$C$2:$C$5000,"Ajustement en moins"))</f>
        <v/>
      </c>
      <c r="I72" s="17" t="str">
        <f aca="false">IF(F72="","",IF(F72=H72,"OK","Ajustement à saisir : "&amp;F72-H72))</f>
        <v/>
      </c>
      <c r="J72" s="36" t="str">
        <f aca="false">IF(G72="","",ABS(G72))</f>
        <v/>
      </c>
      <c r="K72" s="17" t="str">
        <f aca="false">IF(A72="","",IF(COUNTIF($A$6:A72,A72)=1,IF(SUMIFS($F$6:$F$105,$A$6:$A$105,A72)&lt;&gt;0,1,0),""))</f>
        <v/>
      </c>
    </row>
    <row r="73" customFormat="false" ht="15" hidden="false" customHeight="false" outlineLevel="0" collapsed="false">
      <c r="B73" s="16" t="str">
        <f aca="false">IF(A73="","",IFERROR(INDEX(Articles!$B$5:$B$304,MATCH(A73,Articles!$A$5:$A$304,0)),"Référence inconnue"))</f>
        <v/>
      </c>
      <c r="D73" s="17" t="str">
        <f aca="false">IF(A73="","",SUMIFS(Mouvements!$J$2:$J$5000,Mouvements!$D$2:$D$5000,A73,Mouvements!$F$2:$F$5000,C73,Mouvements!$A$2:$A$5000,"&lt;="&amp;$B$3)-H73)</f>
        <v/>
      </c>
      <c r="F73" s="43" t="str">
        <f aca="false">IF(OR(A73="",E73=""),"",E73-D73)</f>
        <v/>
      </c>
      <c r="G73" s="36" t="str">
        <f aca="false">IF(F73="","",F73*IFERROR(INDEX(Articles!$H$5:$H$304,MATCH(A73,Articles!$A$5:$A$304,0)),0))</f>
        <v/>
      </c>
      <c r="H73" s="17" t="str">
        <f aca="false">IF(A73="","",SUMIFS(Mouvements!$J$2:$J$5000,Mouvements!$D$2:$D$5000,A73,Mouvements!$F$2:$F$5000,C73,Mouvements!$A$2:$A$5000,$B$3,Mouvements!$C$2:$C$5000,"Ajustement en plus")+SUMIFS(Mouvements!$J$2:$J$5000,Mouvements!$D$2:$D$5000,A73,Mouvements!$F$2:$F$5000,C73,Mouvements!$A$2:$A$5000,$B$3,Mouvements!$C$2:$C$5000,"Ajustement en moins"))</f>
        <v/>
      </c>
      <c r="I73" s="17" t="str">
        <f aca="false">IF(F73="","",IF(F73=H73,"OK","Ajustement à saisir : "&amp;F73-H73))</f>
        <v/>
      </c>
      <c r="J73" s="36" t="str">
        <f aca="false">IF(G73="","",ABS(G73))</f>
        <v/>
      </c>
      <c r="K73" s="17" t="str">
        <f aca="false">IF(A73="","",IF(COUNTIF($A$6:A73,A73)=1,IF(SUMIFS($F$6:$F$105,$A$6:$A$105,A73)&lt;&gt;0,1,0),""))</f>
        <v/>
      </c>
    </row>
    <row r="74" customFormat="false" ht="15" hidden="false" customHeight="false" outlineLevel="0" collapsed="false">
      <c r="B74" s="16" t="str">
        <f aca="false">IF(A74="","",IFERROR(INDEX(Articles!$B$5:$B$304,MATCH(A74,Articles!$A$5:$A$304,0)),"Référence inconnue"))</f>
        <v/>
      </c>
      <c r="D74" s="17" t="str">
        <f aca="false">IF(A74="","",SUMIFS(Mouvements!$J$2:$J$5000,Mouvements!$D$2:$D$5000,A74,Mouvements!$F$2:$F$5000,C74,Mouvements!$A$2:$A$5000,"&lt;="&amp;$B$3)-H74)</f>
        <v/>
      </c>
      <c r="F74" s="43" t="str">
        <f aca="false">IF(OR(A74="",E74=""),"",E74-D74)</f>
        <v/>
      </c>
      <c r="G74" s="36" t="str">
        <f aca="false">IF(F74="","",F74*IFERROR(INDEX(Articles!$H$5:$H$304,MATCH(A74,Articles!$A$5:$A$304,0)),0))</f>
        <v/>
      </c>
      <c r="H74" s="17" t="str">
        <f aca="false">IF(A74="","",SUMIFS(Mouvements!$J$2:$J$5000,Mouvements!$D$2:$D$5000,A74,Mouvements!$F$2:$F$5000,C74,Mouvements!$A$2:$A$5000,$B$3,Mouvements!$C$2:$C$5000,"Ajustement en plus")+SUMIFS(Mouvements!$J$2:$J$5000,Mouvements!$D$2:$D$5000,A74,Mouvements!$F$2:$F$5000,C74,Mouvements!$A$2:$A$5000,$B$3,Mouvements!$C$2:$C$5000,"Ajustement en moins"))</f>
        <v/>
      </c>
      <c r="I74" s="17" t="str">
        <f aca="false">IF(F74="","",IF(F74=H74,"OK","Ajustement à saisir : "&amp;F74-H74))</f>
        <v/>
      </c>
      <c r="J74" s="36" t="str">
        <f aca="false">IF(G74="","",ABS(G74))</f>
        <v/>
      </c>
      <c r="K74" s="17" t="str">
        <f aca="false">IF(A74="","",IF(COUNTIF($A$6:A74,A74)=1,IF(SUMIFS($F$6:$F$105,$A$6:$A$105,A74)&lt;&gt;0,1,0),""))</f>
        <v/>
      </c>
    </row>
    <row r="75" customFormat="false" ht="15" hidden="false" customHeight="false" outlineLevel="0" collapsed="false">
      <c r="B75" s="16" t="str">
        <f aca="false">IF(A75="","",IFERROR(INDEX(Articles!$B$5:$B$304,MATCH(A75,Articles!$A$5:$A$304,0)),"Référence inconnue"))</f>
        <v/>
      </c>
      <c r="D75" s="17" t="str">
        <f aca="false">IF(A75="","",SUMIFS(Mouvements!$J$2:$J$5000,Mouvements!$D$2:$D$5000,A75,Mouvements!$F$2:$F$5000,C75,Mouvements!$A$2:$A$5000,"&lt;="&amp;$B$3)-H75)</f>
        <v/>
      </c>
      <c r="F75" s="43" t="str">
        <f aca="false">IF(OR(A75="",E75=""),"",E75-D75)</f>
        <v/>
      </c>
      <c r="G75" s="36" t="str">
        <f aca="false">IF(F75="","",F75*IFERROR(INDEX(Articles!$H$5:$H$304,MATCH(A75,Articles!$A$5:$A$304,0)),0))</f>
        <v/>
      </c>
      <c r="H75" s="17" t="str">
        <f aca="false">IF(A75="","",SUMIFS(Mouvements!$J$2:$J$5000,Mouvements!$D$2:$D$5000,A75,Mouvements!$F$2:$F$5000,C75,Mouvements!$A$2:$A$5000,$B$3,Mouvements!$C$2:$C$5000,"Ajustement en plus")+SUMIFS(Mouvements!$J$2:$J$5000,Mouvements!$D$2:$D$5000,A75,Mouvements!$F$2:$F$5000,C75,Mouvements!$A$2:$A$5000,$B$3,Mouvements!$C$2:$C$5000,"Ajustement en moins"))</f>
        <v/>
      </c>
      <c r="I75" s="17" t="str">
        <f aca="false">IF(F75="","",IF(F75=H75,"OK","Ajustement à saisir : "&amp;F75-H75))</f>
        <v/>
      </c>
      <c r="J75" s="36" t="str">
        <f aca="false">IF(G75="","",ABS(G75))</f>
        <v/>
      </c>
      <c r="K75" s="17" t="str">
        <f aca="false">IF(A75="","",IF(COUNTIF($A$6:A75,A75)=1,IF(SUMIFS($F$6:$F$105,$A$6:$A$105,A75)&lt;&gt;0,1,0),""))</f>
        <v/>
      </c>
    </row>
    <row r="76" customFormat="false" ht="15" hidden="false" customHeight="false" outlineLevel="0" collapsed="false">
      <c r="B76" s="16" t="str">
        <f aca="false">IF(A76="","",IFERROR(INDEX(Articles!$B$5:$B$304,MATCH(A76,Articles!$A$5:$A$304,0)),"Référence inconnue"))</f>
        <v/>
      </c>
      <c r="D76" s="17" t="str">
        <f aca="false">IF(A76="","",SUMIFS(Mouvements!$J$2:$J$5000,Mouvements!$D$2:$D$5000,A76,Mouvements!$F$2:$F$5000,C76,Mouvements!$A$2:$A$5000,"&lt;="&amp;$B$3)-H76)</f>
        <v/>
      </c>
      <c r="F76" s="43" t="str">
        <f aca="false">IF(OR(A76="",E76=""),"",E76-D76)</f>
        <v/>
      </c>
      <c r="G76" s="36" t="str">
        <f aca="false">IF(F76="","",F76*IFERROR(INDEX(Articles!$H$5:$H$304,MATCH(A76,Articles!$A$5:$A$304,0)),0))</f>
        <v/>
      </c>
      <c r="H76" s="17" t="str">
        <f aca="false">IF(A76="","",SUMIFS(Mouvements!$J$2:$J$5000,Mouvements!$D$2:$D$5000,A76,Mouvements!$F$2:$F$5000,C76,Mouvements!$A$2:$A$5000,$B$3,Mouvements!$C$2:$C$5000,"Ajustement en plus")+SUMIFS(Mouvements!$J$2:$J$5000,Mouvements!$D$2:$D$5000,A76,Mouvements!$F$2:$F$5000,C76,Mouvements!$A$2:$A$5000,$B$3,Mouvements!$C$2:$C$5000,"Ajustement en moins"))</f>
        <v/>
      </c>
      <c r="I76" s="17" t="str">
        <f aca="false">IF(F76="","",IF(F76=H76,"OK","Ajustement à saisir : "&amp;F76-H76))</f>
        <v/>
      </c>
      <c r="J76" s="36" t="str">
        <f aca="false">IF(G76="","",ABS(G76))</f>
        <v/>
      </c>
      <c r="K76" s="17" t="str">
        <f aca="false">IF(A76="","",IF(COUNTIF($A$6:A76,A76)=1,IF(SUMIFS($F$6:$F$105,$A$6:$A$105,A76)&lt;&gt;0,1,0),""))</f>
        <v/>
      </c>
    </row>
    <row r="77" customFormat="false" ht="15" hidden="false" customHeight="false" outlineLevel="0" collapsed="false">
      <c r="B77" s="16" t="str">
        <f aca="false">IF(A77="","",IFERROR(INDEX(Articles!$B$5:$B$304,MATCH(A77,Articles!$A$5:$A$304,0)),"Référence inconnue"))</f>
        <v/>
      </c>
      <c r="D77" s="17" t="str">
        <f aca="false">IF(A77="","",SUMIFS(Mouvements!$J$2:$J$5000,Mouvements!$D$2:$D$5000,A77,Mouvements!$F$2:$F$5000,C77,Mouvements!$A$2:$A$5000,"&lt;="&amp;$B$3)-H77)</f>
        <v/>
      </c>
      <c r="F77" s="43" t="str">
        <f aca="false">IF(OR(A77="",E77=""),"",E77-D77)</f>
        <v/>
      </c>
      <c r="G77" s="36" t="str">
        <f aca="false">IF(F77="","",F77*IFERROR(INDEX(Articles!$H$5:$H$304,MATCH(A77,Articles!$A$5:$A$304,0)),0))</f>
        <v/>
      </c>
      <c r="H77" s="17" t="str">
        <f aca="false">IF(A77="","",SUMIFS(Mouvements!$J$2:$J$5000,Mouvements!$D$2:$D$5000,A77,Mouvements!$F$2:$F$5000,C77,Mouvements!$A$2:$A$5000,$B$3,Mouvements!$C$2:$C$5000,"Ajustement en plus")+SUMIFS(Mouvements!$J$2:$J$5000,Mouvements!$D$2:$D$5000,A77,Mouvements!$F$2:$F$5000,C77,Mouvements!$A$2:$A$5000,$B$3,Mouvements!$C$2:$C$5000,"Ajustement en moins"))</f>
        <v/>
      </c>
      <c r="I77" s="17" t="str">
        <f aca="false">IF(F77="","",IF(F77=H77,"OK","Ajustement à saisir : "&amp;F77-H77))</f>
        <v/>
      </c>
      <c r="J77" s="36" t="str">
        <f aca="false">IF(G77="","",ABS(G77))</f>
        <v/>
      </c>
      <c r="K77" s="17" t="str">
        <f aca="false">IF(A77="","",IF(COUNTIF($A$6:A77,A77)=1,IF(SUMIFS($F$6:$F$105,$A$6:$A$105,A77)&lt;&gt;0,1,0),""))</f>
        <v/>
      </c>
    </row>
    <row r="78" customFormat="false" ht="15" hidden="false" customHeight="false" outlineLevel="0" collapsed="false">
      <c r="B78" s="16" t="str">
        <f aca="false">IF(A78="","",IFERROR(INDEX(Articles!$B$5:$B$304,MATCH(A78,Articles!$A$5:$A$304,0)),"Référence inconnue"))</f>
        <v/>
      </c>
      <c r="D78" s="17" t="str">
        <f aca="false">IF(A78="","",SUMIFS(Mouvements!$J$2:$J$5000,Mouvements!$D$2:$D$5000,A78,Mouvements!$F$2:$F$5000,C78,Mouvements!$A$2:$A$5000,"&lt;="&amp;$B$3)-H78)</f>
        <v/>
      </c>
      <c r="F78" s="43" t="str">
        <f aca="false">IF(OR(A78="",E78=""),"",E78-D78)</f>
        <v/>
      </c>
      <c r="G78" s="36" t="str">
        <f aca="false">IF(F78="","",F78*IFERROR(INDEX(Articles!$H$5:$H$304,MATCH(A78,Articles!$A$5:$A$304,0)),0))</f>
        <v/>
      </c>
      <c r="H78" s="17" t="str">
        <f aca="false">IF(A78="","",SUMIFS(Mouvements!$J$2:$J$5000,Mouvements!$D$2:$D$5000,A78,Mouvements!$F$2:$F$5000,C78,Mouvements!$A$2:$A$5000,$B$3,Mouvements!$C$2:$C$5000,"Ajustement en plus")+SUMIFS(Mouvements!$J$2:$J$5000,Mouvements!$D$2:$D$5000,A78,Mouvements!$F$2:$F$5000,C78,Mouvements!$A$2:$A$5000,$B$3,Mouvements!$C$2:$C$5000,"Ajustement en moins"))</f>
        <v/>
      </c>
      <c r="I78" s="17" t="str">
        <f aca="false">IF(F78="","",IF(F78=H78,"OK","Ajustement à saisir : "&amp;F78-H78))</f>
        <v/>
      </c>
      <c r="J78" s="36" t="str">
        <f aca="false">IF(G78="","",ABS(G78))</f>
        <v/>
      </c>
      <c r="K78" s="17" t="str">
        <f aca="false">IF(A78="","",IF(COUNTIF($A$6:A78,A78)=1,IF(SUMIFS($F$6:$F$105,$A$6:$A$105,A78)&lt;&gt;0,1,0),""))</f>
        <v/>
      </c>
    </row>
    <row r="79" customFormat="false" ht="15" hidden="false" customHeight="false" outlineLevel="0" collapsed="false">
      <c r="B79" s="16" t="str">
        <f aca="false">IF(A79="","",IFERROR(INDEX(Articles!$B$5:$B$304,MATCH(A79,Articles!$A$5:$A$304,0)),"Référence inconnue"))</f>
        <v/>
      </c>
      <c r="D79" s="17" t="str">
        <f aca="false">IF(A79="","",SUMIFS(Mouvements!$J$2:$J$5000,Mouvements!$D$2:$D$5000,A79,Mouvements!$F$2:$F$5000,C79,Mouvements!$A$2:$A$5000,"&lt;="&amp;$B$3)-H79)</f>
        <v/>
      </c>
      <c r="F79" s="43" t="str">
        <f aca="false">IF(OR(A79="",E79=""),"",E79-D79)</f>
        <v/>
      </c>
      <c r="G79" s="36" t="str">
        <f aca="false">IF(F79="","",F79*IFERROR(INDEX(Articles!$H$5:$H$304,MATCH(A79,Articles!$A$5:$A$304,0)),0))</f>
        <v/>
      </c>
      <c r="H79" s="17" t="str">
        <f aca="false">IF(A79="","",SUMIFS(Mouvements!$J$2:$J$5000,Mouvements!$D$2:$D$5000,A79,Mouvements!$F$2:$F$5000,C79,Mouvements!$A$2:$A$5000,$B$3,Mouvements!$C$2:$C$5000,"Ajustement en plus")+SUMIFS(Mouvements!$J$2:$J$5000,Mouvements!$D$2:$D$5000,A79,Mouvements!$F$2:$F$5000,C79,Mouvements!$A$2:$A$5000,$B$3,Mouvements!$C$2:$C$5000,"Ajustement en moins"))</f>
        <v/>
      </c>
      <c r="I79" s="17" t="str">
        <f aca="false">IF(F79="","",IF(F79=H79,"OK","Ajustement à saisir : "&amp;F79-H79))</f>
        <v/>
      </c>
      <c r="J79" s="36" t="str">
        <f aca="false">IF(G79="","",ABS(G79))</f>
        <v/>
      </c>
      <c r="K79" s="17" t="str">
        <f aca="false">IF(A79="","",IF(COUNTIF($A$6:A79,A79)=1,IF(SUMIFS($F$6:$F$105,$A$6:$A$105,A79)&lt;&gt;0,1,0),""))</f>
        <v/>
      </c>
    </row>
    <row r="80" customFormat="false" ht="15" hidden="false" customHeight="false" outlineLevel="0" collapsed="false">
      <c r="B80" s="16" t="str">
        <f aca="false">IF(A80="","",IFERROR(INDEX(Articles!$B$5:$B$304,MATCH(A80,Articles!$A$5:$A$304,0)),"Référence inconnue"))</f>
        <v/>
      </c>
      <c r="D80" s="17" t="str">
        <f aca="false">IF(A80="","",SUMIFS(Mouvements!$J$2:$J$5000,Mouvements!$D$2:$D$5000,A80,Mouvements!$F$2:$F$5000,C80,Mouvements!$A$2:$A$5000,"&lt;="&amp;$B$3)-H80)</f>
        <v/>
      </c>
      <c r="F80" s="43" t="str">
        <f aca="false">IF(OR(A80="",E80=""),"",E80-D80)</f>
        <v/>
      </c>
      <c r="G80" s="36" t="str">
        <f aca="false">IF(F80="","",F80*IFERROR(INDEX(Articles!$H$5:$H$304,MATCH(A80,Articles!$A$5:$A$304,0)),0))</f>
        <v/>
      </c>
      <c r="H80" s="17" t="str">
        <f aca="false">IF(A80="","",SUMIFS(Mouvements!$J$2:$J$5000,Mouvements!$D$2:$D$5000,A80,Mouvements!$F$2:$F$5000,C80,Mouvements!$A$2:$A$5000,$B$3,Mouvements!$C$2:$C$5000,"Ajustement en plus")+SUMIFS(Mouvements!$J$2:$J$5000,Mouvements!$D$2:$D$5000,A80,Mouvements!$F$2:$F$5000,C80,Mouvements!$A$2:$A$5000,$B$3,Mouvements!$C$2:$C$5000,"Ajustement en moins"))</f>
        <v/>
      </c>
      <c r="I80" s="17" t="str">
        <f aca="false">IF(F80="","",IF(F80=H80,"OK","Ajustement à saisir : "&amp;F80-H80))</f>
        <v/>
      </c>
      <c r="J80" s="36" t="str">
        <f aca="false">IF(G80="","",ABS(G80))</f>
        <v/>
      </c>
      <c r="K80" s="17" t="str">
        <f aca="false">IF(A80="","",IF(COUNTIF($A$6:A80,A80)=1,IF(SUMIFS($F$6:$F$105,$A$6:$A$105,A80)&lt;&gt;0,1,0),""))</f>
        <v/>
      </c>
    </row>
    <row r="81" customFormat="false" ht="15" hidden="false" customHeight="false" outlineLevel="0" collapsed="false">
      <c r="B81" s="16" t="str">
        <f aca="false">IF(A81="","",IFERROR(INDEX(Articles!$B$5:$B$304,MATCH(A81,Articles!$A$5:$A$304,0)),"Référence inconnue"))</f>
        <v/>
      </c>
      <c r="D81" s="17" t="str">
        <f aca="false">IF(A81="","",SUMIFS(Mouvements!$J$2:$J$5000,Mouvements!$D$2:$D$5000,A81,Mouvements!$F$2:$F$5000,C81,Mouvements!$A$2:$A$5000,"&lt;="&amp;$B$3)-H81)</f>
        <v/>
      </c>
      <c r="F81" s="43" t="str">
        <f aca="false">IF(OR(A81="",E81=""),"",E81-D81)</f>
        <v/>
      </c>
      <c r="G81" s="36" t="str">
        <f aca="false">IF(F81="","",F81*IFERROR(INDEX(Articles!$H$5:$H$304,MATCH(A81,Articles!$A$5:$A$304,0)),0))</f>
        <v/>
      </c>
      <c r="H81" s="17" t="str">
        <f aca="false">IF(A81="","",SUMIFS(Mouvements!$J$2:$J$5000,Mouvements!$D$2:$D$5000,A81,Mouvements!$F$2:$F$5000,C81,Mouvements!$A$2:$A$5000,$B$3,Mouvements!$C$2:$C$5000,"Ajustement en plus")+SUMIFS(Mouvements!$J$2:$J$5000,Mouvements!$D$2:$D$5000,A81,Mouvements!$F$2:$F$5000,C81,Mouvements!$A$2:$A$5000,$B$3,Mouvements!$C$2:$C$5000,"Ajustement en moins"))</f>
        <v/>
      </c>
      <c r="I81" s="17" t="str">
        <f aca="false">IF(F81="","",IF(F81=H81,"OK","Ajustement à saisir : "&amp;F81-H81))</f>
        <v/>
      </c>
      <c r="J81" s="36" t="str">
        <f aca="false">IF(G81="","",ABS(G81))</f>
        <v/>
      </c>
      <c r="K81" s="17" t="str">
        <f aca="false">IF(A81="","",IF(COUNTIF($A$6:A81,A81)=1,IF(SUMIFS($F$6:$F$105,$A$6:$A$105,A81)&lt;&gt;0,1,0),""))</f>
        <v/>
      </c>
    </row>
    <row r="82" customFormat="false" ht="15" hidden="false" customHeight="false" outlineLevel="0" collapsed="false">
      <c r="B82" s="16" t="str">
        <f aca="false">IF(A82="","",IFERROR(INDEX(Articles!$B$5:$B$304,MATCH(A82,Articles!$A$5:$A$304,0)),"Référence inconnue"))</f>
        <v/>
      </c>
      <c r="D82" s="17" t="str">
        <f aca="false">IF(A82="","",SUMIFS(Mouvements!$J$2:$J$5000,Mouvements!$D$2:$D$5000,A82,Mouvements!$F$2:$F$5000,C82,Mouvements!$A$2:$A$5000,"&lt;="&amp;$B$3)-H82)</f>
        <v/>
      </c>
      <c r="F82" s="43" t="str">
        <f aca="false">IF(OR(A82="",E82=""),"",E82-D82)</f>
        <v/>
      </c>
      <c r="G82" s="36" t="str">
        <f aca="false">IF(F82="","",F82*IFERROR(INDEX(Articles!$H$5:$H$304,MATCH(A82,Articles!$A$5:$A$304,0)),0))</f>
        <v/>
      </c>
      <c r="H82" s="17" t="str">
        <f aca="false">IF(A82="","",SUMIFS(Mouvements!$J$2:$J$5000,Mouvements!$D$2:$D$5000,A82,Mouvements!$F$2:$F$5000,C82,Mouvements!$A$2:$A$5000,$B$3,Mouvements!$C$2:$C$5000,"Ajustement en plus")+SUMIFS(Mouvements!$J$2:$J$5000,Mouvements!$D$2:$D$5000,A82,Mouvements!$F$2:$F$5000,C82,Mouvements!$A$2:$A$5000,$B$3,Mouvements!$C$2:$C$5000,"Ajustement en moins"))</f>
        <v/>
      </c>
      <c r="I82" s="17" t="str">
        <f aca="false">IF(F82="","",IF(F82=H82,"OK","Ajustement à saisir : "&amp;F82-H82))</f>
        <v/>
      </c>
      <c r="J82" s="36" t="str">
        <f aca="false">IF(G82="","",ABS(G82))</f>
        <v/>
      </c>
      <c r="K82" s="17" t="str">
        <f aca="false">IF(A82="","",IF(COUNTIF($A$6:A82,A82)=1,IF(SUMIFS($F$6:$F$105,$A$6:$A$105,A82)&lt;&gt;0,1,0),""))</f>
        <v/>
      </c>
    </row>
    <row r="83" customFormat="false" ht="15" hidden="false" customHeight="false" outlineLevel="0" collapsed="false">
      <c r="B83" s="16" t="str">
        <f aca="false">IF(A83="","",IFERROR(INDEX(Articles!$B$5:$B$304,MATCH(A83,Articles!$A$5:$A$304,0)),"Référence inconnue"))</f>
        <v/>
      </c>
      <c r="D83" s="17" t="str">
        <f aca="false">IF(A83="","",SUMIFS(Mouvements!$J$2:$J$5000,Mouvements!$D$2:$D$5000,A83,Mouvements!$F$2:$F$5000,C83,Mouvements!$A$2:$A$5000,"&lt;="&amp;$B$3)-H83)</f>
        <v/>
      </c>
      <c r="F83" s="43" t="str">
        <f aca="false">IF(OR(A83="",E83=""),"",E83-D83)</f>
        <v/>
      </c>
      <c r="G83" s="36" t="str">
        <f aca="false">IF(F83="","",F83*IFERROR(INDEX(Articles!$H$5:$H$304,MATCH(A83,Articles!$A$5:$A$304,0)),0))</f>
        <v/>
      </c>
      <c r="H83" s="17" t="str">
        <f aca="false">IF(A83="","",SUMIFS(Mouvements!$J$2:$J$5000,Mouvements!$D$2:$D$5000,A83,Mouvements!$F$2:$F$5000,C83,Mouvements!$A$2:$A$5000,$B$3,Mouvements!$C$2:$C$5000,"Ajustement en plus")+SUMIFS(Mouvements!$J$2:$J$5000,Mouvements!$D$2:$D$5000,A83,Mouvements!$F$2:$F$5000,C83,Mouvements!$A$2:$A$5000,$B$3,Mouvements!$C$2:$C$5000,"Ajustement en moins"))</f>
        <v/>
      </c>
      <c r="I83" s="17" t="str">
        <f aca="false">IF(F83="","",IF(F83=H83,"OK","Ajustement à saisir : "&amp;F83-H83))</f>
        <v/>
      </c>
      <c r="J83" s="36" t="str">
        <f aca="false">IF(G83="","",ABS(G83))</f>
        <v/>
      </c>
      <c r="K83" s="17" t="str">
        <f aca="false">IF(A83="","",IF(COUNTIF($A$6:A83,A83)=1,IF(SUMIFS($F$6:$F$105,$A$6:$A$105,A83)&lt;&gt;0,1,0),""))</f>
        <v/>
      </c>
    </row>
    <row r="84" customFormat="false" ht="15" hidden="false" customHeight="false" outlineLevel="0" collapsed="false">
      <c r="B84" s="16" t="str">
        <f aca="false">IF(A84="","",IFERROR(INDEX(Articles!$B$5:$B$304,MATCH(A84,Articles!$A$5:$A$304,0)),"Référence inconnue"))</f>
        <v/>
      </c>
      <c r="D84" s="17" t="str">
        <f aca="false">IF(A84="","",SUMIFS(Mouvements!$J$2:$J$5000,Mouvements!$D$2:$D$5000,A84,Mouvements!$F$2:$F$5000,C84,Mouvements!$A$2:$A$5000,"&lt;="&amp;$B$3)-H84)</f>
        <v/>
      </c>
      <c r="F84" s="43" t="str">
        <f aca="false">IF(OR(A84="",E84=""),"",E84-D84)</f>
        <v/>
      </c>
      <c r="G84" s="36" t="str">
        <f aca="false">IF(F84="","",F84*IFERROR(INDEX(Articles!$H$5:$H$304,MATCH(A84,Articles!$A$5:$A$304,0)),0))</f>
        <v/>
      </c>
      <c r="H84" s="17" t="str">
        <f aca="false">IF(A84="","",SUMIFS(Mouvements!$J$2:$J$5000,Mouvements!$D$2:$D$5000,A84,Mouvements!$F$2:$F$5000,C84,Mouvements!$A$2:$A$5000,$B$3,Mouvements!$C$2:$C$5000,"Ajustement en plus")+SUMIFS(Mouvements!$J$2:$J$5000,Mouvements!$D$2:$D$5000,A84,Mouvements!$F$2:$F$5000,C84,Mouvements!$A$2:$A$5000,$B$3,Mouvements!$C$2:$C$5000,"Ajustement en moins"))</f>
        <v/>
      </c>
      <c r="I84" s="17" t="str">
        <f aca="false">IF(F84="","",IF(F84=H84,"OK","Ajustement à saisir : "&amp;F84-H84))</f>
        <v/>
      </c>
      <c r="J84" s="36" t="str">
        <f aca="false">IF(G84="","",ABS(G84))</f>
        <v/>
      </c>
      <c r="K84" s="17" t="str">
        <f aca="false">IF(A84="","",IF(COUNTIF($A$6:A84,A84)=1,IF(SUMIFS($F$6:$F$105,$A$6:$A$105,A84)&lt;&gt;0,1,0),""))</f>
        <v/>
      </c>
    </row>
    <row r="85" customFormat="false" ht="15" hidden="false" customHeight="false" outlineLevel="0" collapsed="false">
      <c r="B85" s="16" t="str">
        <f aca="false">IF(A85="","",IFERROR(INDEX(Articles!$B$5:$B$304,MATCH(A85,Articles!$A$5:$A$304,0)),"Référence inconnue"))</f>
        <v/>
      </c>
      <c r="D85" s="17" t="str">
        <f aca="false">IF(A85="","",SUMIFS(Mouvements!$J$2:$J$5000,Mouvements!$D$2:$D$5000,A85,Mouvements!$F$2:$F$5000,C85,Mouvements!$A$2:$A$5000,"&lt;="&amp;$B$3)-H85)</f>
        <v/>
      </c>
      <c r="F85" s="43" t="str">
        <f aca="false">IF(OR(A85="",E85=""),"",E85-D85)</f>
        <v/>
      </c>
      <c r="G85" s="36" t="str">
        <f aca="false">IF(F85="","",F85*IFERROR(INDEX(Articles!$H$5:$H$304,MATCH(A85,Articles!$A$5:$A$304,0)),0))</f>
        <v/>
      </c>
      <c r="H85" s="17" t="str">
        <f aca="false">IF(A85="","",SUMIFS(Mouvements!$J$2:$J$5000,Mouvements!$D$2:$D$5000,A85,Mouvements!$F$2:$F$5000,C85,Mouvements!$A$2:$A$5000,$B$3,Mouvements!$C$2:$C$5000,"Ajustement en plus")+SUMIFS(Mouvements!$J$2:$J$5000,Mouvements!$D$2:$D$5000,A85,Mouvements!$F$2:$F$5000,C85,Mouvements!$A$2:$A$5000,$B$3,Mouvements!$C$2:$C$5000,"Ajustement en moins"))</f>
        <v/>
      </c>
      <c r="I85" s="17" t="str">
        <f aca="false">IF(F85="","",IF(F85=H85,"OK","Ajustement à saisir : "&amp;F85-H85))</f>
        <v/>
      </c>
      <c r="J85" s="36" t="str">
        <f aca="false">IF(G85="","",ABS(G85))</f>
        <v/>
      </c>
      <c r="K85" s="17" t="str">
        <f aca="false">IF(A85="","",IF(COUNTIF($A$6:A85,A85)=1,IF(SUMIFS($F$6:$F$105,$A$6:$A$105,A85)&lt;&gt;0,1,0),""))</f>
        <v/>
      </c>
    </row>
    <row r="86" customFormat="false" ht="15" hidden="false" customHeight="false" outlineLevel="0" collapsed="false">
      <c r="B86" s="16" t="str">
        <f aca="false">IF(A86="","",IFERROR(INDEX(Articles!$B$5:$B$304,MATCH(A86,Articles!$A$5:$A$304,0)),"Référence inconnue"))</f>
        <v/>
      </c>
      <c r="D86" s="17" t="str">
        <f aca="false">IF(A86="","",SUMIFS(Mouvements!$J$2:$J$5000,Mouvements!$D$2:$D$5000,A86,Mouvements!$F$2:$F$5000,C86,Mouvements!$A$2:$A$5000,"&lt;="&amp;$B$3)-H86)</f>
        <v/>
      </c>
      <c r="F86" s="43" t="str">
        <f aca="false">IF(OR(A86="",E86=""),"",E86-D86)</f>
        <v/>
      </c>
      <c r="G86" s="36" t="str">
        <f aca="false">IF(F86="","",F86*IFERROR(INDEX(Articles!$H$5:$H$304,MATCH(A86,Articles!$A$5:$A$304,0)),0))</f>
        <v/>
      </c>
      <c r="H86" s="17" t="str">
        <f aca="false">IF(A86="","",SUMIFS(Mouvements!$J$2:$J$5000,Mouvements!$D$2:$D$5000,A86,Mouvements!$F$2:$F$5000,C86,Mouvements!$A$2:$A$5000,$B$3,Mouvements!$C$2:$C$5000,"Ajustement en plus")+SUMIFS(Mouvements!$J$2:$J$5000,Mouvements!$D$2:$D$5000,A86,Mouvements!$F$2:$F$5000,C86,Mouvements!$A$2:$A$5000,$B$3,Mouvements!$C$2:$C$5000,"Ajustement en moins"))</f>
        <v/>
      </c>
      <c r="I86" s="17" t="str">
        <f aca="false">IF(F86="","",IF(F86=H86,"OK","Ajustement à saisir : "&amp;F86-H86))</f>
        <v/>
      </c>
      <c r="J86" s="36" t="str">
        <f aca="false">IF(G86="","",ABS(G86))</f>
        <v/>
      </c>
      <c r="K86" s="17" t="str">
        <f aca="false">IF(A86="","",IF(COUNTIF($A$6:A86,A86)=1,IF(SUMIFS($F$6:$F$105,$A$6:$A$105,A86)&lt;&gt;0,1,0),""))</f>
        <v/>
      </c>
    </row>
    <row r="87" customFormat="false" ht="15" hidden="false" customHeight="false" outlineLevel="0" collapsed="false">
      <c r="B87" s="16" t="str">
        <f aca="false">IF(A87="","",IFERROR(INDEX(Articles!$B$5:$B$304,MATCH(A87,Articles!$A$5:$A$304,0)),"Référence inconnue"))</f>
        <v/>
      </c>
      <c r="D87" s="17" t="str">
        <f aca="false">IF(A87="","",SUMIFS(Mouvements!$J$2:$J$5000,Mouvements!$D$2:$D$5000,A87,Mouvements!$F$2:$F$5000,C87,Mouvements!$A$2:$A$5000,"&lt;="&amp;$B$3)-H87)</f>
        <v/>
      </c>
      <c r="F87" s="43" t="str">
        <f aca="false">IF(OR(A87="",E87=""),"",E87-D87)</f>
        <v/>
      </c>
      <c r="G87" s="36" t="str">
        <f aca="false">IF(F87="","",F87*IFERROR(INDEX(Articles!$H$5:$H$304,MATCH(A87,Articles!$A$5:$A$304,0)),0))</f>
        <v/>
      </c>
      <c r="H87" s="17" t="str">
        <f aca="false">IF(A87="","",SUMIFS(Mouvements!$J$2:$J$5000,Mouvements!$D$2:$D$5000,A87,Mouvements!$F$2:$F$5000,C87,Mouvements!$A$2:$A$5000,$B$3,Mouvements!$C$2:$C$5000,"Ajustement en plus")+SUMIFS(Mouvements!$J$2:$J$5000,Mouvements!$D$2:$D$5000,A87,Mouvements!$F$2:$F$5000,C87,Mouvements!$A$2:$A$5000,$B$3,Mouvements!$C$2:$C$5000,"Ajustement en moins"))</f>
        <v/>
      </c>
      <c r="I87" s="17" t="str">
        <f aca="false">IF(F87="","",IF(F87=H87,"OK","Ajustement à saisir : "&amp;F87-H87))</f>
        <v/>
      </c>
      <c r="J87" s="36" t="str">
        <f aca="false">IF(G87="","",ABS(G87))</f>
        <v/>
      </c>
      <c r="K87" s="17" t="str">
        <f aca="false">IF(A87="","",IF(COUNTIF($A$6:A87,A87)=1,IF(SUMIFS($F$6:$F$105,$A$6:$A$105,A87)&lt;&gt;0,1,0),""))</f>
        <v/>
      </c>
    </row>
    <row r="88" customFormat="false" ht="15" hidden="false" customHeight="false" outlineLevel="0" collapsed="false">
      <c r="B88" s="16" t="str">
        <f aca="false">IF(A88="","",IFERROR(INDEX(Articles!$B$5:$B$304,MATCH(A88,Articles!$A$5:$A$304,0)),"Référence inconnue"))</f>
        <v/>
      </c>
      <c r="D88" s="17" t="str">
        <f aca="false">IF(A88="","",SUMIFS(Mouvements!$J$2:$J$5000,Mouvements!$D$2:$D$5000,A88,Mouvements!$F$2:$F$5000,C88,Mouvements!$A$2:$A$5000,"&lt;="&amp;$B$3)-H88)</f>
        <v/>
      </c>
      <c r="F88" s="43" t="str">
        <f aca="false">IF(OR(A88="",E88=""),"",E88-D88)</f>
        <v/>
      </c>
      <c r="G88" s="36" t="str">
        <f aca="false">IF(F88="","",F88*IFERROR(INDEX(Articles!$H$5:$H$304,MATCH(A88,Articles!$A$5:$A$304,0)),0))</f>
        <v/>
      </c>
      <c r="H88" s="17" t="str">
        <f aca="false">IF(A88="","",SUMIFS(Mouvements!$J$2:$J$5000,Mouvements!$D$2:$D$5000,A88,Mouvements!$F$2:$F$5000,C88,Mouvements!$A$2:$A$5000,$B$3,Mouvements!$C$2:$C$5000,"Ajustement en plus")+SUMIFS(Mouvements!$J$2:$J$5000,Mouvements!$D$2:$D$5000,A88,Mouvements!$F$2:$F$5000,C88,Mouvements!$A$2:$A$5000,$B$3,Mouvements!$C$2:$C$5000,"Ajustement en moins"))</f>
        <v/>
      </c>
      <c r="I88" s="17" t="str">
        <f aca="false">IF(F88="","",IF(F88=H88,"OK","Ajustement à saisir : "&amp;F88-H88))</f>
        <v/>
      </c>
      <c r="J88" s="36" t="str">
        <f aca="false">IF(G88="","",ABS(G88))</f>
        <v/>
      </c>
      <c r="K88" s="17" t="str">
        <f aca="false">IF(A88="","",IF(COUNTIF($A$6:A88,A88)=1,IF(SUMIFS($F$6:$F$105,$A$6:$A$105,A88)&lt;&gt;0,1,0),""))</f>
        <v/>
      </c>
    </row>
    <row r="89" customFormat="false" ht="15" hidden="false" customHeight="false" outlineLevel="0" collapsed="false">
      <c r="B89" s="16" t="str">
        <f aca="false">IF(A89="","",IFERROR(INDEX(Articles!$B$5:$B$304,MATCH(A89,Articles!$A$5:$A$304,0)),"Référence inconnue"))</f>
        <v/>
      </c>
      <c r="D89" s="17" t="str">
        <f aca="false">IF(A89="","",SUMIFS(Mouvements!$J$2:$J$5000,Mouvements!$D$2:$D$5000,A89,Mouvements!$F$2:$F$5000,C89,Mouvements!$A$2:$A$5000,"&lt;="&amp;$B$3)-H89)</f>
        <v/>
      </c>
      <c r="F89" s="43" t="str">
        <f aca="false">IF(OR(A89="",E89=""),"",E89-D89)</f>
        <v/>
      </c>
      <c r="G89" s="36" t="str">
        <f aca="false">IF(F89="","",F89*IFERROR(INDEX(Articles!$H$5:$H$304,MATCH(A89,Articles!$A$5:$A$304,0)),0))</f>
        <v/>
      </c>
      <c r="H89" s="17" t="str">
        <f aca="false">IF(A89="","",SUMIFS(Mouvements!$J$2:$J$5000,Mouvements!$D$2:$D$5000,A89,Mouvements!$F$2:$F$5000,C89,Mouvements!$A$2:$A$5000,$B$3,Mouvements!$C$2:$C$5000,"Ajustement en plus")+SUMIFS(Mouvements!$J$2:$J$5000,Mouvements!$D$2:$D$5000,A89,Mouvements!$F$2:$F$5000,C89,Mouvements!$A$2:$A$5000,$B$3,Mouvements!$C$2:$C$5000,"Ajustement en moins"))</f>
        <v/>
      </c>
      <c r="I89" s="17" t="str">
        <f aca="false">IF(F89="","",IF(F89=H89,"OK","Ajustement à saisir : "&amp;F89-H89))</f>
        <v/>
      </c>
      <c r="J89" s="36" t="str">
        <f aca="false">IF(G89="","",ABS(G89))</f>
        <v/>
      </c>
      <c r="K89" s="17" t="str">
        <f aca="false">IF(A89="","",IF(COUNTIF($A$6:A89,A89)=1,IF(SUMIFS($F$6:$F$105,$A$6:$A$105,A89)&lt;&gt;0,1,0),""))</f>
        <v/>
      </c>
    </row>
    <row r="90" customFormat="false" ht="15" hidden="false" customHeight="false" outlineLevel="0" collapsed="false">
      <c r="B90" s="16" t="str">
        <f aca="false">IF(A90="","",IFERROR(INDEX(Articles!$B$5:$B$304,MATCH(A90,Articles!$A$5:$A$304,0)),"Référence inconnue"))</f>
        <v/>
      </c>
      <c r="D90" s="17" t="str">
        <f aca="false">IF(A90="","",SUMIFS(Mouvements!$J$2:$J$5000,Mouvements!$D$2:$D$5000,A90,Mouvements!$F$2:$F$5000,C90,Mouvements!$A$2:$A$5000,"&lt;="&amp;$B$3)-H90)</f>
        <v/>
      </c>
      <c r="F90" s="43" t="str">
        <f aca="false">IF(OR(A90="",E90=""),"",E90-D90)</f>
        <v/>
      </c>
      <c r="G90" s="36" t="str">
        <f aca="false">IF(F90="","",F90*IFERROR(INDEX(Articles!$H$5:$H$304,MATCH(A90,Articles!$A$5:$A$304,0)),0))</f>
        <v/>
      </c>
      <c r="H90" s="17" t="str">
        <f aca="false">IF(A90="","",SUMIFS(Mouvements!$J$2:$J$5000,Mouvements!$D$2:$D$5000,A90,Mouvements!$F$2:$F$5000,C90,Mouvements!$A$2:$A$5000,$B$3,Mouvements!$C$2:$C$5000,"Ajustement en plus")+SUMIFS(Mouvements!$J$2:$J$5000,Mouvements!$D$2:$D$5000,A90,Mouvements!$F$2:$F$5000,C90,Mouvements!$A$2:$A$5000,$B$3,Mouvements!$C$2:$C$5000,"Ajustement en moins"))</f>
        <v/>
      </c>
      <c r="I90" s="17" t="str">
        <f aca="false">IF(F90="","",IF(F90=H90,"OK","Ajustement à saisir : "&amp;F90-H90))</f>
        <v/>
      </c>
      <c r="J90" s="36" t="str">
        <f aca="false">IF(G90="","",ABS(G90))</f>
        <v/>
      </c>
      <c r="K90" s="17" t="str">
        <f aca="false">IF(A90="","",IF(COUNTIF($A$6:A90,A90)=1,IF(SUMIFS($F$6:$F$105,$A$6:$A$105,A90)&lt;&gt;0,1,0),""))</f>
        <v/>
      </c>
    </row>
    <row r="91" customFormat="false" ht="15" hidden="false" customHeight="false" outlineLevel="0" collapsed="false">
      <c r="B91" s="16" t="str">
        <f aca="false">IF(A91="","",IFERROR(INDEX(Articles!$B$5:$B$304,MATCH(A91,Articles!$A$5:$A$304,0)),"Référence inconnue"))</f>
        <v/>
      </c>
      <c r="D91" s="17" t="str">
        <f aca="false">IF(A91="","",SUMIFS(Mouvements!$J$2:$J$5000,Mouvements!$D$2:$D$5000,A91,Mouvements!$F$2:$F$5000,C91,Mouvements!$A$2:$A$5000,"&lt;="&amp;$B$3)-H91)</f>
        <v/>
      </c>
      <c r="F91" s="43" t="str">
        <f aca="false">IF(OR(A91="",E91=""),"",E91-D91)</f>
        <v/>
      </c>
      <c r="G91" s="36" t="str">
        <f aca="false">IF(F91="","",F91*IFERROR(INDEX(Articles!$H$5:$H$304,MATCH(A91,Articles!$A$5:$A$304,0)),0))</f>
        <v/>
      </c>
      <c r="H91" s="17" t="str">
        <f aca="false">IF(A91="","",SUMIFS(Mouvements!$J$2:$J$5000,Mouvements!$D$2:$D$5000,A91,Mouvements!$F$2:$F$5000,C91,Mouvements!$A$2:$A$5000,$B$3,Mouvements!$C$2:$C$5000,"Ajustement en plus")+SUMIFS(Mouvements!$J$2:$J$5000,Mouvements!$D$2:$D$5000,A91,Mouvements!$F$2:$F$5000,C91,Mouvements!$A$2:$A$5000,$B$3,Mouvements!$C$2:$C$5000,"Ajustement en moins"))</f>
        <v/>
      </c>
      <c r="I91" s="17" t="str">
        <f aca="false">IF(F91="","",IF(F91=H91,"OK","Ajustement à saisir : "&amp;F91-H91))</f>
        <v/>
      </c>
      <c r="J91" s="36" t="str">
        <f aca="false">IF(G91="","",ABS(G91))</f>
        <v/>
      </c>
      <c r="K91" s="17" t="str">
        <f aca="false">IF(A91="","",IF(COUNTIF($A$6:A91,A91)=1,IF(SUMIFS($F$6:$F$105,$A$6:$A$105,A91)&lt;&gt;0,1,0),""))</f>
        <v/>
      </c>
    </row>
    <row r="92" customFormat="false" ht="15" hidden="false" customHeight="false" outlineLevel="0" collapsed="false">
      <c r="B92" s="16" t="str">
        <f aca="false">IF(A92="","",IFERROR(INDEX(Articles!$B$5:$B$304,MATCH(A92,Articles!$A$5:$A$304,0)),"Référence inconnue"))</f>
        <v/>
      </c>
      <c r="D92" s="17" t="str">
        <f aca="false">IF(A92="","",SUMIFS(Mouvements!$J$2:$J$5000,Mouvements!$D$2:$D$5000,A92,Mouvements!$F$2:$F$5000,C92,Mouvements!$A$2:$A$5000,"&lt;="&amp;$B$3)-H92)</f>
        <v/>
      </c>
      <c r="F92" s="43" t="str">
        <f aca="false">IF(OR(A92="",E92=""),"",E92-D92)</f>
        <v/>
      </c>
      <c r="G92" s="36" t="str">
        <f aca="false">IF(F92="","",F92*IFERROR(INDEX(Articles!$H$5:$H$304,MATCH(A92,Articles!$A$5:$A$304,0)),0))</f>
        <v/>
      </c>
      <c r="H92" s="17" t="str">
        <f aca="false">IF(A92="","",SUMIFS(Mouvements!$J$2:$J$5000,Mouvements!$D$2:$D$5000,A92,Mouvements!$F$2:$F$5000,C92,Mouvements!$A$2:$A$5000,$B$3,Mouvements!$C$2:$C$5000,"Ajustement en plus")+SUMIFS(Mouvements!$J$2:$J$5000,Mouvements!$D$2:$D$5000,A92,Mouvements!$F$2:$F$5000,C92,Mouvements!$A$2:$A$5000,$B$3,Mouvements!$C$2:$C$5000,"Ajustement en moins"))</f>
        <v/>
      </c>
      <c r="I92" s="17" t="str">
        <f aca="false">IF(F92="","",IF(F92=H92,"OK","Ajustement à saisir : "&amp;F92-H92))</f>
        <v/>
      </c>
      <c r="J92" s="36" t="str">
        <f aca="false">IF(G92="","",ABS(G92))</f>
        <v/>
      </c>
      <c r="K92" s="17" t="str">
        <f aca="false">IF(A92="","",IF(COUNTIF($A$6:A92,A92)=1,IF(SUMIFS($F$6:$F$105,$A$6:$A$105,A92)&lt;&gt;0,1,0),""))</f>
        <v/>
      </c>
    </row>
    <row r="93" customFormat="false" ht="15" hidden="false" customHeight="false" outlineLevel="0" collapsed="false">
      <c r="B93" s="16" t="str">
        <f aca="false">IF(A93="","",IFERROR(INDEX(Articles!$B$5:$B$304,MATCH(A93,Articles!$A$5:$A$304,0)),"Référence inconnue"))</f>
        <v/>
      </c>
      <c r="D93" s="17" t="str">
        <f aca="false">IF(A93="","",SUMIFS(Mouvements!$J$2:$J$5000,Mouvements!$D$2:$D$5000,A93,Mouvements!$F$2:$F$5000,C93,Mouvements!$A$2:$A$5000,"&lt;="&amp;$B$3)-H93)</f>
        <v/>
      </c>
      <c r="F93" s="43" t="str">
        <f aca="false">IF(OR(A93="",E93=""),"",E93-D93)</f>
        <v/>
      </c>
      <c r="G93" s="36" t="str">
        <f aca="false">IF(F93="","",F93*IFERROR(INDEX(Articles!$H$5:$H$304,MATCH(A93,Articles!$A$5:$A$304,0)),0))</f>
        <v/>
      </c>
      <c r="H93" s="17" t="str">
        <f aca="false">IF(A93="","",SUMIFS(Mouvements!$J$2:$J$5000,Mouvements!$D$2:$D$5000,A93,Mouvements!$F$2:$F$5000,C93,Mouvements!$A$2:$A$5000,$B$3,Mouvements!$C$2:$C$5000,"Ajustement en plus")+SUMIFS(Mouvements!$J$2:$J$5000,Mouvements!$D$2:$D$5000,A93,Mouvements!$F$2:$F$5000,C93,Mouvements!$A$2:$A$5000,$B$3,Mouvements!$C$2:$C$5000,"Ajustement en moins"))</f>
        <v/>
      </c>
      <c r="I93" s="17" t="str">
        <f aca="false">IF(F93="","",IF(F93=H93,"OK","Ajustement à saisir : "&amp;F93-H93))</f>
        <v/>
      </c>
      <c r="J93" s="36" t="str">
        <f aca="false">IF(G93="","",ABS(G93))</f>
        <v/>
      </c>
      <c r="K93" s="17" t="str">
        <f aca="false">IF(A93="","",IF(COUNTIF($A$6:A93,A93)=1,IF(SUMIFS($F$6:$F$105,$A$6:$A$105,A93)&lt;&gt;0,1,0),""))</f>
        <v/>
      </c>
    </row>
    <row r="94" customFormat="false" ht="15" hidden="false" customHeight="false" outlineLevel="0" collapsed="false">
      <c r="B94" s="16" t="str">
        <f aca="false">IF(A94="","",IFERROR(INDEX(Articles!$B$5:$B$304,MATCH(A94,Articles!$A$5:$A$304,0)),"Référence inconnue"))</f>
        <v/>
      </c>
      <c r="D94" s="17" t="str">
        <f aca="false">IF(A94="","",SUMIFS(Mouvements!$J$2:$J$5000,Mouvements!$D$2:$D$5000,A94,Mouvements!$F$2:$F$5000,C94,Mouvements!$A$2:$A$5000,"&lt;="&amp;$B$3)-H94)</f>
        <v/>
      </c>
      <c r="F94" s="43" t="str">
        <f aca="false">IF(OR(A94="",E94=""),"",E94-D94)</f>
        <v/>
      </c>
      <c r="G94" s="36" t="str">
        <f aca="false">IF(F94="","",F94*IFERROR(INDEX(Articles!$H$5:$H$304,MATCH(A94,Articles!$A$5:$A$304,0)),0))</f>
        <v/>
      </c>
      <c r="H94" s="17" t="str">
        <f aca="false">IF(A94="","",SUMIFS(Mouvements!$J$2:$J$5000,Mouvements!$D$2:$D$5000,A94,Mouvements!$F$2:$F$5000,C94,Mouvements!$A$2:$A$5000,$B$3,Mouvements!$C$2:$C$5000,"Ajustement en plus")+SUMIFS(Mouvements!$J$2:$J$5000,Mouvements!$D$2:$D$5000,A94,Mouvements!$F$2:$F$5000,C94,Mouvements!$A$2:$A$5000,$B$3,Mouvements!$C$2:$C$5000,"Ajustement en moins"))</f>
        <v/>
      </c>
      <c r="I94" s="17" t="str">
        <f aca="false">IF(F94="","",IF(F94=H94,"OK","Ajustement à saisir : "&amp;F94-H94))</f>
        <v/>
      </c>
      <c r="J94" s="36" t="str">
        <f aca="false">IF(G94="","",ABS(G94))</f>
        <v/>
      </c>
      <c r="K94" s="17" t="str">
        <f aca="false">IF(A94="","",IF(COUNTIF($A$6:A94,A94)=1,IF(SUMIFS($F$6:$F$105,$A$6:$A$105,A94)&lt;&gt;0,1,0),""))</f>
        <v/>
      </c>
    </row>
    <row r="95" customFormat="false" ht="15" hidden="false" customHeight="false" outlineLevel="0" collapsed="false">
      <c r="B95" s="16" t="str">
        <f aca="false">IF(A95="","",IFERROR(INDEX(Articles!$B$5:$B$304,MATCH(A95,Articles!$A$5:$A$304,0)),"Référence inconnue"))</f>
        <v/>
      </c>
      <c r="D95" s="17" t="str">
        <f aca="false">IF(A95="","",SUMIFS(Mouvements!$J$2:$J$5000,Mouvements!$D$2:$D$5000,A95,Mouvements!$F$2:$F$5000,C95,Mouvements!$A$2:$A$5000,"&lt;="&amp;$B$3)-H95)</f>
        <v/>
      </c>
      <c r="F95" s="43" t="str">
        <f aca="false">IF(OR(A95="",E95=""),"",E95-D95)</f>
        <v/>
      </c>
      <c r="G95" s="36" t="str">
        <f aca="false">IF(F95="","",F95*IFERROR(INDEX(Articles!$H$5:$H$304,MATCH(A95,Articles!$A$5:$A$304,0)),0))</f>
        <v/>
      </c>
      <c r="H95" s="17" t="str">
        <f aca="false">IF(A95="","",SUMIFS(Mouvements!$J$2:$J$5000,Mouvements!$D$2:$D$5000,A95,Mouvements!$F$2:$F$5000,C95,Mouvements!$A$2:$A$5000,$B$3,Mouvements!$C$2:$C$5000,"Ajustement en plus")+SUMIFS(Mouvements!$J$2:$J$5000,Mouvements!$D$2:$D$5000,A95,Mouvements!$F$2:$F$5000,C95,Mouvements!$A$2:$A$5000,$B$3,Mouvements!$C$2:$C$5000,"Ajustement en moins"))</f>
        <v/>
      </c>
      <c r="I95" s="17" t="str">
        <f aca="false">IF(F95="","",IF(F95=H95,"OK","Ajustement à saisir : "&amp;F95-H95))</f>
        <v/>
      </c>
      <c r="J95" s="36" t="str">
        <f aca="false">IF(G95="","",ABS(G95))</f>
        <v/>
      </c>
      <c r="K95" s="17" t="str">
        <f aca="false">IF(A95="","",IF(COUNTIF($A$6:A95,A95)=1,IF(SUMIFS($F$6:$F$105,$A$6:$A$105,A95)&lt;&gt;0,1,0),""))</f>
        <v/>
      </c>
    </row>
    <row r="96" customFormat="false" ht="15" hidden="false" customHeight="false" outlineLevel="0" collapsed="false">
      <c r="B96" s="16" t="str">
        <f aca="false">IF(A96="","",IFERROR(INDEX(Articles!$B$5:$B$304,MATCH(A96,Articles!$A$5:$A$304,0)),"Référence inconnue"))</f>
        <v/>
      </c>
      <c r="D96" s="17" t="str">
        <f aca="false">IF(A96="","",SUMIFS(Mouvements!$J$2:$J$5000,Mouvements!$D$2:$D$5000,A96,Mouvements!$F$2:$F$5000,C96,Mouvements!$A$2:$A$5000,"&lt;="&amp;$B$3)-H96)</f>
        <v/>
      </c>
      <c r="F96" s="43" t="str">
        <f aca="false">IF(OR(A96="",E96=""),"",E96-D96)</f>
        <v/>
      </c>
      <c r="G96" s="36" t="str">
        <f aca="false">IF(F96="","",F96*IFERROR(INDEX(Articles!$H$5:$H$304,MATCH(A96,Articles!$A$5:$A$304,0)),0))</f>
        <v/>
      </c>
      <c r="H96" s="17" t="str">
        <f aca="false">IF(A96="","",SUMIFS(Mouvements!$J$2:$J$5000,Mouvements!$D$2:$D$5000,A96,Mouvements!$F$2:$F$5000,C96,Mouvements!$A$2:$A$5000,$B$3,Mouvements!$C$2:$C$5000,"Ajustement en plus")+SUMIFS(Mouvements!$J$2:$J$5000,Mouvements!$D$2:$D$5000,A96,Mouvements!$F$2:$F$5000,C96,Mouvements!$A$2:$A$5000,$B$3,Mouvements!$C$2:$C$5000,"Ajustement en moins"))</f>
        <v/>
      </c>
      <c r="I96" s="17" t="str">
        <f aca="false">IF(F96="","",IF(F96=H96,"OK","Ajustement à saisir : "&amp;F96-H96))</f>
        <v/>
      </c>
      <c r="J96" s="36" t="str">
        <f aca="false">IF(G96="","",ABS(G96))</f>
        <v/>
      </c>
      <c r="K96" s="17" t="str">
        <f aca="false">IF(A96="","",IF(COUNTIF($A$6:A96,A96)=1,IF(SUMIFS($F$6:$F$105,$A$6:$A$105,A96)&lt;&gt;0,1,0),""))</f>
        <v/>
      </c>
    </row>
    <row r="97" customFormat="false" ht="15" hidden="false" customHeight="false" outlineLevel="0" collapsed="false">
      <c r="B97" s="16" t="str">
        <f aca="false">IF(A97="","",IFERROR(INDEX(Articles!$B$5:$B$304,MATCH(A97,Articles!$A$5:$A$304,0)),"Référence inconnue"))</f>
        <v/>
      </c>
      <c r="D97" s="17" t="str">
        <f aca="false">IF(A97="","",SUMIFS(Mouvements!$J$2:$J$5000,Mouvements!$D$2:$D$5000,A97,Mouvements!$F$2:$F$5000,C97,Mouvements!$A$2:$A$5000,"&lt;="&amp;$B$3)-H97)</f>
        <v/>
      </c>
      <c r="F97" s="43" t="str">
        <f aca="false">IF(OR(A97="",E97=""),"",E97-D97)</f>
        <v/>
      </c>
      <c r="G97" s="36" t="str">
        <f aca="false">IF(F97="","",F97*IFERROR(INDEX(Articles!$H$5:$H$304,MATCH(A97,Articles!$A$5:$A$304,0)),0))</f>
        <v/>
      </c>
      <c r="H97" s="17" t="str">
        <f aca="false">IF(A97="","",SUMIFS(Mouvements!$J$2:$J$5000,Mouvements!$D$2:$D$5000,A97,Mouvements!$F$2:$F$5000,C97,Mouvements!$A$2:$A$5000,$B$3,Mouvements!$C$2:$C$5000,"Ajustement en plus")+SUMIFS(Mouvements!$J$2:$J$5000,Mouvements!$D$2:$D$5000,A97,Mouvements!$F$2:$F$5000,C97,Mouvements!$A$2:$A$5000,$B$3,Mouvements!$C$2:$C$5000,"Ajustement en moins"))</f>
        <v/>
      </c>
      <c r="I97" s="17" t="str">
        <f aca="false">IF(F97="","",IF(F97=H97,"OK","Ajustement à saisir : "&amp;F97-H97))</f>
        <v/>
      </c>
      <c r="J97" s="36" t="str">
        <f aca="false">IF(G97="","",ABS(G97))</f>
        <v/>
      </c>
      <c r="K97" s="17" t="str">
        <f aca="false">IF(A97="","",IF(COUNTIF($A$6:A97,A97)=1,IF(SUMIFS($F$6:$F$105,$A$6:$A$105,A97)&lt;&gt;0,1,0),""))</f>
        <v/>
      </c>
    </row>
    <row r="98" customFormat="false" ht="15" hidden="false" customHeight="false" outlineLevel="0" collapsed="false">
      <c r="B98" s="16" t="str">
        <f aca="false">IF(A98="","",IFERROR(INDEX(Articles!$B$5:$B$304,MATCH(A98,Articles!$A$5:$A$304,0)),"Référence inconnue"))</f>
        <v/>
      </c>
      <c r="D98" s="17" t="str">
        <f aca="false">IF(A98="","",SUMIFS(Mouvements!$J$2:$J$5000,Mouvements!$D$2:$D$5000,A98,Mouvements!$F$2:$F$5000,C98,Mouvements!$A$2:$A$5000,"&lt;="&amp;$B$3)-H98)</f>
        <v/>
      </c>
      <c r="F98" s="43" t="str">
        <f aca="false">IF(OR(A98="",E98=""),"",E98-D98)</f>
        <v/>
      </c>
      <c r="G98" s="36" t="str">
        <f aca="false">IF(F98="","",F98*IFERROR(INDEX(Articles!$H$5:$H$304,MATCH(A98,Articles!$A$5:$A$304,0)),0))</f>
        <v/>
      </c>
      <c r="H98" s="17" t="str">
        <f aca="false">IF(A98="","",SUMIFS(Mouvements!$J$2:$J$5000,Mouvements!$D$2:$D$5000,A98,Mouvements!$F$2:$F$5000,C98,Mouvements!$A$2:$A$5000,$B$3,Mouvements!$C$2:$C$5000,"Ajustement en plus")+SUMIFS(Mouvements!$J$2:$J$5000,Mouvements!$D$2:$D$5000,A98,Mouvements!$F$2:$F$5000,C98,Mouvements!$A$2:$A$5000,$B$3,Mouvements!$C$2:$C$5000,"Ajustement en moins"))</f>
        <v/>
      </c>
      <c r="I98" s="17" t="str">
        <f aca="false">IF(F98="","",IF(F98=H98,"OK","Ajustement à saisir : "&amp;F98-H98))</f>
        <v/>
      </c>
      <c r="J98" s="36" t="str">
        <f aca="false">IF(G98="","",ABS(G98))</f>
        <v/>
      </c>
      <c r="K98" s="17" t="str">
        <f aca="false">IF(A98="","",IF(COUNTIF($A$6:A98,A98)=1,IF(SUMIFS($F$6:$F$105,$A$6:$A$105,A98)&lt;&gt;0,1,0),""))</f>
        <v/>
      </c>
    </row>
    <row r="99" customFormat="false" ht="15" hidden="false" customHeight="false" outlineLevel="0" collapsed="false">
      <c r="B99" s="16" t="str">
        <f aca="false">IF(A99="","",IFERROR(INDEX(Articles!$B$5:$B$304,MATCH(A99,Articles!$A$5:$A$304,0)),"Référence inconnue"))</f>
        <v/>
      </c>
      <c r="D99" s="17" t="str">
        <f aca="false">IF(A99="","",SUMIFS(Mouvements!$J$2:$J$5000,Mouvements!$D$2:$D$5000,A99,Mouvements!$F$2:$F$5000,C99,Mouvements!$A$2:$A$5000,"&lt;="&amp;$B$3)-H99)</f>
        <v/>
      </c>
      <c r="F99" s="43" t="str">
        <f aca="false">IF(OR(A99="",E99=""),"",E99-D99)</f>
        <v/>
      </c>
      <c r="G99" s="36" t="str">
        <f aca="false">IF(F99="","",F99*IFERROR(INDEX(Articles!$H$5:$H$304,MATCH(A99,Articles!$A$5:$A$304,0)),0))</f>
        <v/>
      </c>
      <c r="H99" s="17" t="str">
        <f aca="false">IF(A99="","",SUMIFS(Mouvements!$J$2:$J$5000,Mouvements!$D$2:$D$5000,A99,Mouvements!$F$2:$F$5000,C99,Mouvements!$A$2:$A$5000,$B$3,Mouvements!$C$2:$C$5000,"Ajustement en plus")+SUMIFS(Mouvements!$J$2:$J$5000,Mouvements!$D$2:$D$5000,A99,Mouvements!$F$2:$F$5000,C99,Mouvements!$A$2:$A$5000,$B$3,Mouvements!$C$2:$C$5000,"Ajustement en moins"))</f>
        <v/>
      </c>
      <c r="I99" s="17" t="str">
        <f aca="false">IF(F99="","",IF(F99=H99,"OK","Ajustement à saisir : "&amp;F99-H99))</f>
        <v/>
      </c>
      <c r="J99" s="36" t="str">
        <f aca="false">IF(G99="","",ABS(G99))</f>
        <v/>
      </c>
      <c r="K99" s="17" t="str">
        <f aca="false">IF(A99="","",IF(COUNTIF($A$6:A99,A99)=1,IF(SUMIFS($F$6:$F$105,$A$6:$A$105,A99)&lt;&gt;0,1,0),""))</f>
        <v/>
      </c>
    </row>
    <row r="100" customFormat="false" ht="15" hidden="false" customHeight="false" outlineLevel="0" collapsed="false">
      <c r="B100" s="16" t="str">
        <f aca="false">IF(A100="","",IFERROR(INDEX(Articles!$B$5:$B$304,MATCH(A100,Articles!$A$5:$A$304,0)),"Référence inconnue"))</f>
        <v/>
      </c>
      <c r="D100" s="17" t="str">
        <f aca="false">IF(A100="","",SUMIFS(Mouvements!$J$2:$J$5000,Mouvements!$D$2:$D$5000,A100,Mouvements!$F$2:$F$5000,C100,Mouvements!$A$2:$A$5000,"&lt;="&amp;$B$3)-H100)</f>
        <v/>
      </c>
      <c r="F100" s="43" t="str">
        <f aca="false">IF(OR(A100="",E100=""),"",E100-D100)</f>
        <v/>
      </c>
      <c r="G100" s="36" t="str">
        <f aca="false">IF(F100="","",F100*IFERROR(INDEX(Articles!$H$5:$H$304,MATCH(A100,Articles!$A$5:$A$304,0)),0))</f>
        <v/>
      </c>
      <c r="H100" s="17" t="str">
        <f aca="false">IF(A100="","",SUMIFS(Mouvements!$J$2:$J$5000,Mouvements!$D$2:$D$5000,A100,Mouvements!$F$2:$F$5000,C100,Mouvements!$A$2:$A$5000,$B$3,Mouvements!$C$2:$C$5000,"Ajustement en plus")+SUMIFS(Mouvements!$J$2:$J$5000,Mouvements!$D$2:$D$5000,A100,Mouvements!$F$2:$F$5000,C100,Mouvements!$A$2:$A$5000,$B$3,Mouvements!$C$2:$C$5000,"Ajustement en moins"))</f>
        <v/>
      </c>
      <c r="I100" s="17" t="str">
        <f aca="false">IF(F100="","",IF(F100=H100,"OK","Ajustement à saisir : "&amp;F100-H100))</f>
        <v/>
      </c>
      <c r="J100" s="36" t="str">
        <f aca="false">IF(G100="","",ABS(G100))</f>
        <v/>
      </c>
      <c r="K100" s="17" t="str">
        <f aca="false">IF(A100="","",IF(COUNTIF($A$6:A100,A100)=1,IF(SUMIFS($F$6:$F$105,$A$6:$A$105,A100)&lt;&gt;0,1,0),""))</f>
        <v/>
      </c>
    </row>
    <row r="101" customFormat="false" ht="15" hidden="false" customHeight="false" outlineLevel="0" collapsed="false">
      <c r="B101" s="16" t="str">
        <f aca="false">IF(A101="","",IFERROR(INDEX(Articles!$B$5:$B$304,MATCH(A101,Articles!$A$5:$A$304,0)),"Référence inconnue"))</f>
        <v/>
      </c>
      <c r="D101" s="17" t="str">
        <f aca="false">IF(A101="","",SUMIFS(Mouvements!$J$2:$J$5000,Mouvements!$D$2:$D$5000,A101,Mouvements!$F$2:$F$5000,C101,Mouvements!$A$2:$A$5000,"&lt;="&amp;$B$3)-H101)</f>
        <v/>
      </c>
      <c r="F101" s="43" t="str">
        <f aca="false">IF(OR(A101="",E101=""),"",E101-D101)</f>
        <v/>
      </c>
      <c r="G101" s="36" t="str">
        <f aca="false">IF(F101="","",F101*IFERROR(INDEX(Articles!$H$5:$H$304,MATCH(A101,Articles!$A$5:$A$304,0)),0))</f>
        <v/>
      </c>
      <c r="H101" s="17" t="str">
        <f aca="false">IF(A101="","",SUMIFS(Mouvements!$J$2:$J$5000,Mouvements!$D$2:$D$5000,A101,Mouvements!$F$2:$F$5000,C101,Mouvements!$A$2:$A$5000,$B$3,Mouvements!$C$2:$C$5000,"Ajustement en plus")+SUMIFS(Mouvements!$J$2:$J$5000,Mouvements!$D$2:$D$5000,A101,Mouvements!$F$2:$F$5000,C101,Mouvements!$A$2:$A$5000,$B$3,Mouvements!$C$2:$C$5000,"Ajustement en moins"))</f>
        <v/>
      </c>
      <c r="I101" s="17" t="str">
        <f aca="false">IF(F101="","",IF(F101=H101,"OK","Ajustement à saisir : "&amp;F101-H101))</f>
        <v/>
      </c>
      <c r="J101" s="36" t="str">
        <f aca="false">IF(G101="","",ABS(G101))</f>
        <v/>
      </c>
      <c r="K101" s="17" t="str">
        <f aca="false">IF(A101="","",IF(COUNTIF($A$6:A101,A101)=1,IF(SUMIFS($F$6:$F$105,$A$6:$A$105,A101)&lt;&gt;0,1,0),""))</f>
        <v/>
      </c>
    </row>
    <row r="102" customFormat="false" ht="15" hidden="false" customHeight="false" outlineLevel="0" collapsed="false">
      <c r="B102" s="16" t="str">
        <f aca="false">IF(A102="","",IFERROR(INDEX(Articles!$B$5:$B$304,MATCH(A102,Articles!$A$5:$A$304,0)),"Référence inconnue"))</f>
        <v/>
      </c>
      <c r="D102" s="17" t="str">
        <f aca="false">IF(A102="","",SUMIFS(Mouvements!$J$2:$J$5000,Mouvements!$D$2:$D$5000,A102,Mouvements!$F$2:$F$5000,C102,Mouvements!$A$2:$A$5000,"&lt;="&amp;$B$3)-H102)</f>
        <v/>
      </c>
      <c r="F102" s="43" t="str">
        <f aca="false">IF(OR(A102="",E102=""),"",E102-D102)</f>
        <v/>
      </c>
      <c r="G102" s="36" t="str">
        <f aca="false">IF(F102="","",F102*IFERROR(INDEX(Articles!$H$5:$H$304,MATCH(A102,Articles!$A$5:$A$304,0)),0))</f>
        <v/>
      </c>
      <c r="H102" s="17" t="str">
        <f aca="false">IF(A102="","",SUMIFS(Mouvements!$J$2:$J$5000,Mouvements!$D$2:$D$5000,A102,Mouvements!$F$2:$F$5000,C102,Mouvements!$A$2:$A$5000,$B$3,Mouvements!$C$2:$C$5000,"Ajustement en plus")+SUMIFS(Mouvements!$J$2:$J$5000,Mouvements!$D$2:$D$5000,A102,Mouvements!$F$2:$F$5000,C102,Mouvements!$A$2:$A$5000,$B$3,Mouvements!$C$2:$C$5000,"Ajustement en moins"))</f>
        <v/>
      </c>
      <c r="I102" s="17" t="str">
        <f aca="false">IF(F102="","",IF(F102=H102,"OK","Ajustement à saisir : "&amp;F102-H102))</f>
        <v/>
      </c>
      <c r="J102" s="36" t="str">
        <f aca="false">IF(G102="","",ABS(G102))</f>
        <v/>
      </c>
      <c r="K102" s="17" t="str">
        <f aca="false">IF(A102="","",IF(COUNTIF($A$6:A102,A102)=1,IF(SUMIFS($F$6:$F$105,$A$6:$A$105,A102)&lt;&gt;0,1,0),""))</f>
        <v/>
      </c>
    </row>
    <row r="103" customFormat="false" ht="15" hidden="false" customHeight="false" outlineLevel="0" collapsed="false">
      <c r="B103" s="16" t="str">
        <f aca="false">IF(A103="","",IFERROR(INDEX(Articles!$B$5:$B$304,MATCH(A103,Articles!$A$5:$A$304,0)),"Référence inconnue"))</f>
        <v/>
      </c>
      <c r="D103" s="17" t="str">
        <f aca="false">IF(A103="","",SUMIFS(Mouvements!$J$2:$J$5000,Mouvements!$D$2:$D$5000,A103,Mouvements!$F$2:$F$5000,C103,Mouvements!$A$2:$A$5000,"&lt;="&amp;$B$3)-H103)</f>
        <v/>
      </c>
      <c r="F103" s="43" t="str">
        <f aca="false">IF(OR(A103="",E103=""),"",E103-D103)</f>
        <v/>
      </c>
      <c r="G103" s="36" t="str">
        <f aca="false">IF(F103="","",F103*IFERROR(INDEX(Articles!$H$5:$H$304,MATCH(A103,Articles!$A$5:$A$304,0)),0))</f>
        <v/>
      </c>
      <c r="H103" s="17" t="str">
        <f aca="false">IF(A103="","",SUMIFS(Mouvements!$J$2:$J$5000,Mouvements!$D$2:$D$5000,A103,Mouvements!$F$2:$F$5000,C103,Mouvements!$A$2:$A$5000,$B$3,Mouvements!$C$2:$C$5000,"Ajustement en plus")+SUMIFS(Mouvements!$J$2:$J$5000,Mouvements!$D$2:$D$5000,A103,Mouvements!$F$2:$F$5000,C103,Mouvements!$A$2:$A$5000,$B$3,Mouvements!$C$2:$C$5000,"Ajustement en moins"))</f>
        <v/>
      </c>
      <c r="I103" s="17" t="str">
        <f aca="false">IF(F103="","",IF(F103=H103,"OK","Ajustement à saisir : "&amp;F103-H103))</f>
        <v/>
      </c>
      <c r="J103" s="36" t="str">
        <f aca="false">IF(G103="","",ABS(G103))</f>
        <v/>
      </c>
      <c r="K103" s="17" t="str">
        <f aca="false">IF(A103="","",IF(COUNTIF($A$6:A103,A103)=1,IF(SUMIFS($F$6:$F$105,$A$6:$A$105,A103)&lt;&gt;0,1,0),""))</f>
        <v/>
      </c>
    </row>
    <row r="104" customFormat="false" ht="15" hidden="false" customHeight="false" outlineLevel="0" collapsed="false">
      <c r="B104" s="16" t="str">
        <f aca="false">IF(A104="","",IFERROR(INDEX(Articles!$B$5:$B$304,MATCH(A104,Articles!$A$5:$A$304,0)),"Référence inconnue"))</f>
        <v/>
      </c>
      <c r="D104" s="17" t="str">
        <f aca="false">IF(A104="","",SUMIFS(Mouvements!$J$2:$J$5000,Mouvements!$D$2:$D$5000,A104,Mouvements!$F$2:$F$5000,C104,Mouvements!$A$2:$A$5000,"&lt;="&amp;$B$3)-H104)</f>
        <v/>
      </c>
      <c r="F104" s="43" t="str">
        <f aca="false">IF(OR(A104="",E104=""),"",E104-D104)</f>
        <v/>
      </c>
      <c r="G104" s="36" t="str">
        <f aca="false">IF(F104="","",F104*IFERROR(INDEX(Articles!$H$5:$H$304,MATCH(A104,Articles!$A$5:$A$304,0)),0))</f>
        <v/>
      </c>
      <c r="H104" s="17" t="str">
        <f aca="false">IF(A104="","",SUMIFS(Mouvements!$J$2:$J$5000,Mouvements!$D$2:$D$5000,A104,Mouvements!$F$2:$F$5000,C104,Mouvements!$A$2:$A$5000,$B$3,Mouvements!$C$2:$C$5000,"Ajustement en plus")+SUMIFS(Mouvements!$J$2:$J$5000,Mouvements!$D$2:$D$5000,A104,Mouvements!$F$2:$F$5000,C104,Mouvements!$A$2:$A$5000,$B$3,Mouvements!$C$2:$C$5000,"Ajustement en moins"))</f>
        <v/>
      </c>
      <c r="I104" s="17" t="str">
        <f aca="false">IF(F104="","",IF(F104=H104,"OK","Ajustement à saisir : "&amp;F104-H104))</f>
        <v/>
      </c>
      <c r="J104" s="36" t="str">
        <f aca="false">IF(G104="","",ABS(G104))</f>
        <v/>
      </c>
      <c r="K104" s="17" t="str">
        <f aca="false">IF(A104="","",IF(COUNTIF($A$6:A104,A104)=1,IF(SUMIFS($F$6:$F$105,$A$6:$A$105,A104)&lt;&gt;0,1,0),""))</f>
        <v/>
      </c>
    </row>
    <row r="105" customFormat="false" ht="15" hidden="false" customHeight="false" outlineLevel="0" collapsed="false">
      <c r="B105" s="16" t="str">
        <f aca="false">IF(A105="","",IFERROR(INDEX(Articles!$B$5:$B$304,MATCH(A105,Articles!$A$5:$A$304,0)),"Référence inconnue"))</f>
        <v/>
      </c>
      <c r="D105" s="17" t="str">
        <f aca="false">IF(A105="","",SUMIFS(Mouvements!$J$2:$J$5000,Mouvements!$D$2:$D$5000,A105,Mouvements!$F$2:$F$5000,C105,Mouvements!$A$2:$A$5000,"&lt;="&amp;$B$3)-H105)</f>
        <v/>
      </c>
      <c r="F105" s="43" t="str">
        <f aca="false">IF(OR(A105="",E105=""),"",E105-D105)</f>
        <v/>
      </c>
      <c r="G105" s="36" t="str">
        <f aca="false">IF(F105="","",F105*IFERROR(INDEX(Articles!$H$5:$H$304,MATCH(A105,Articles!$A$5:$A$304,0)),0))</f>
        <v/>
      </c>
      <c r="H105" s="17" t="str">
        <f aca="false">IF(A105="","",SUMIFS(Mouvements!$J$2:$J$5000,Mouvements!$D$2:$D$5000,A105,Mouvements!$F$2:$F$5000,C105,Mouvements!$A$2:$A$5000,$B$3,Mouvements!$C$2:$C$5000,"Ajustement en plus")+SUMIFS(Mouvements!$J$2:$J$5000,Mouvements!$D$2:$D$5000,A105,Mouvements!$F$2:$F$5000,C105,Mouvements!$A$2:$A$5000,$B$3,Mouvements!$C$2:$C$5000,"Ajustement en moins"))</f>
        <v/>
      </c>
      <c r="I105" s="17" t="str">
        <f aca="false">IF(F105="","",IF(F105=H105,"OK","Ajustement à saisir : "&amp;F105-H105))</f>
        <v/>
      </c>
      <c r="J105" s="36" t="str">
        <f aca="false">IF(G105="","",ABS(G105))</f>
        <v/>
      </c>
      <c r="K105" s="17" t="str">
        <f aca="false">IF(A105="","",IF(COUNTIF($A$6:A105,A105)=1,IF(SUMIFS($F$6:$F$105,$A$6:$A$105,A105)&lt;&gt;0,1,0),""))</f>
        <v/>
      </c>
    </row>
    <row r="107" customFormat="false" ht="15" hidden="false" customHeight="false" outlineLevel="0" collapsed="false">
      <c r="A107" s="12" t="s">
        <v>1573</v>
      </c>
      <c r="D107" s="17" t="n">
        <f aca="false">COUNT(K6:K105)</f>
        <v>8</v>
      </c>
    </row>
    <row r="108" customFormat="false" ht="15" hidden="false" customHeight="false" outlineLevel="0" collapsed="false">
      <c r="A108" s="12" t="s">
        <v>1574</v>
      </c>
      <c r="D108" s="17" t="n">
        <f aca="false">SUM(K6:K105)</f>
        <v>5</v>
      </c>
    </row>
    <row r="109" customFormat="false" ht="15" hidden="false" customHeight="false" outlineLevel="0" collapsed="false">
      <c r="A109" s="12" t="s">
        <v>1575</v>
      </c>
      <c r="D109" s="44" t="n">
        <f aca="false">IF(D107=0,"",D108/D107)</f>
        <v>0.625</v>
      </c>
    </row>
    <row r="110" customFormat="false" ht="15" hidden="false" customHeight="false" outlineLevel="0" collapsed="false">
      <c r="A110" s="12" t="s">
        <v>1576</v>
      </c>
      <c r="D110" s="36" t="n">
        <f aca="false">SUM(J6:J105)</f>
        <v>193.7</v>
      </c>
    </row>
    <row r="111" customFormat="false" ht="15" hidden="false" customHeight="false" outlineLevel="0" collapsed="false">
      <c r="A111" s="12" t="s">
        <v>1577</v>
      </c>
      <c r="D111" s="45" t="n">
        <f aca="false">SUM(G6:G105)</f>
        <v>-146.3</v>
      </c>
    </row>
    <row r="113" customFormat="false" ht="15" hidden="false" customHeight="false" outlineLevel="0" collapsed="false">
      <c r="A113" s="6" t="s">
        <v>1578</v>
      </c>
    </row>
  </sheetData>
  <conditionalFormatting sqref="F6:F105">
    <cfRule type="expression" priority="2" aboveAverage="0" equalAverage="0" bottom="0" percent="0" rank="0" text="" dxfId="1">
      <formula>AND(ISNUMBER($F6),$F6&lt;&gt;0)</formula>
    </cfRule>
  </conditionalFormatting>
  <conditionalFormatting sqref="I6:I105">
    <cfRule type="expression" priority="3" aboveAverage="0" equalAverage="0" bottom="0" percent="0" rank="0" text="" dxfId="0">
      <formula>AND(LEN($I6)&gt;0,$I6&lt;&gt;"OK")</formula>
    </cfRule>
  </conditionalFormatting>
  <dataValidations count="2">
    <dataValidation allowBlank="true" errorStyle="stop" operator="between" showDropDown="false" showErrorMessage="false" showInputMessage="false" sqref="A6:A105" type="list">
      <formula1>Articles!$A$5:$A$304</formula1>
      <formula2>0</formula2>
    </dataValidation>
    <dataValidation allowBlank="true" errorStyle="stop" operator="between" showDropDown="false" showErrorMessage="false" showInputMessage="false" sqref="C6:C105" type="list">
      <formula1>Listes!$D$3:$D$20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3" min="2" style="0" width="14"/>
    <col collapsed="false" customWidth="true" hidden="false" outlineLevel="0" max="4" min="4" style="0" width="11"/>
    <col collapsed="false" customWidth="true" hidden="false" outlineLevel="0" max="5" min="5" style="0" width="26"/>
  </cols>
  <sheetData>
    <row r="1" customFormat="false" ht="17.35" hidden="false" customHeight="false" outlineLevel="0" collapsed="false">
      <c r="A1" s="5" t="s">
        <v>1579</v>
      </c>
    </row>
    <row r="2" customFormat="false" ht="15" hidden="false" customHeight="false" outlineLevel="0" collapsed="false">
      <c r="A2" s="6" t="s">
        <v>1580</v>
      </c>
    </row>
    <row r="4" customFormat="false" ht="23.85" hidden="false" customHeight="false" outlineLevel="0" collapsed="false">
      <c r="A4" s="7" t="s">
        <v>65</v>
      </c>
      <c r="B4" s="7" t="s">
        <v>1581</v>
      </c>
      <c r="C4" s="7" t="s">
        <v>1582</v>
      </c>
      <c r="D4" s="7" t="s">
        <v>1583</v>
      </c>
      <c r="E4" s="7" t="s">
        <v>1584</v>
      </c>
    </row>
    <row r="5" customFormat="false" ht="15" hidden="false" customHeight="false" outlineLevel="0" collapsed="false">
      <c r="A5" s="15" t="s">
        <v>99</v>
      </c>
      <c r="B5" s="15" t="s">
        <v>100</v>
      </c>
      <c r="C5" s="42" t="n">
        <v>45931</v>
      </c>
      <c r="D5" s="17" t="n">
        <f aca="false">IF(B5="","",SUMIFS(Mouvements!$J$2:$J$5000,Mouvements!$D$2:$D$5000,A5,Mouvements!$G$2:$G$5000,B5))</f>
        <v>0</v>
      </c>
      <c r="E5" s="17" t="str">
        <f aca="false">IF(B5="","",IF(D5&lt;0,"Négatif : vérifier les sorties",IF(D5=0,"Épuisé","En stock")))</f>
        <v>Épuisé</v>
      </c>
    </row>
    <row r="6" customFormat="false" ht="15" hidden="false" customHeight="false" outlineLevel="0" collapsed="false">
      <c r="A6" s="15" t="s">
        <v>99</v>
      </c>
      <c r="B6" s="15" t="s">
        <v>101</v>
      </c>
      <c r="C6" s="42" t="n">
        <v>45931</v>
      </c>
      <c r="D6" s="17" t="n">
        <f aca="false">IF(B6="","",SUMIFS(Mouvements!$J$2:$J$5000,Mouvements!$D$2:$D$5000,A6,Mouvements!$G$2:$G$5000,B6))</f>
        <v>0</v>
      </c>
      <c r="E6" s="17" t="str">
        <f aca="false">IF(B6="","",IF(D6&lt;0,"Négatif : vérifier les sorties",IF(D6=0,"Épuisé","En stock")))</f>
        <v>Épuisé</v>
      </c>
    </row>
    <row r="7" customFormat="false" ht="15" hidden="false" customHeight="false" outlineLevel="0" collapsed="false">
      <c r="A7" s="15" t="s">
        <v>102</v>
      </c>
      <c r="B7" s="15" t="s">
        <v>103</v>
      </c>
      <c r="C7" s="42" t="n">
        <v>45931</v>
      </c>
      <c r="D7" s="17" t="n">
        <f aca="false">IF(B7="","",SUMIFS(Mouvements!$J$2:$J$5000,Mouvements!$D$2:$D$5000,A7,Mouvements!$G$2:$G$5000,B7))</f>
        <v>0</v>
      </c>
      <c r="E7" s="17" t="str">
        <f aca="false">IF(B7="","",IF(D7&lt;0,"Négatif : vérifier les sorties",IF(D7=0,"Épuisé","En stock")))</f>
        <v>Épuisé</v>
      </c>
    </row>
    <row r="8" customFormat="false" ht="15" hidden="false" customHeight="false" outlineLevel="0" collapsed="false">
      <c r="A8" s="15" t="s">
        <v>102</v>
      </c>
      <c r="B8" s="15" t="s">
        <v>104</v>
      </c>
      <c r="C8" s="42" t="n">
        <v>45931</v>
      </c>
      <c r="D8" s="17" t="n">
        <f aca="false">IF(B8="","",SUMIFS(Mouvements!$J$2:$J$5000,Mouvements!$D$2:$D$5000,A8,Mouvements!$G$2:$G$5000,B8))</f>
        <v>0</v>
      </c>
      <c r="E8" s="17" t="str">
        <f aca="false">IF(B8="","",IF(D8&lt;0,"Négatif : vérifier les sorties",IF(D8=0,"Épuisé","En stock")))</f>
        <v>Épuisé</v>
      </c>
    </row>
    <row r="9" customFormat="false" ht="15" hidden="false" customHeight="false" outlineLevel="0" collapsed="false">
      <c r="A9" s="15" t="s">
        <v>102</v>
      </c>
      <c r="B9" s="15" t="s">
        <v>219</v>
      </c>
      <c r="C9" s="42" t="n">
        <v>45960</v>
      </c>
      <c r="D9" s="17" t="n">
        <f aca="false">IF(B9="","",SUMIFS(Mouvements!$J$2:$J$5000,Mouvements!$D$2:$D$5000,A9,Mouvements!$G$2:$G$5000,B9))</f>
        <v>0</v>
      </c>
      <c r="E9" s="17" t="str">
        <f aca="false">IF(B9="","",IF(D9&lt;0,"Négatif : vérifier les sorties",IF(D9=0,"Épuisé","En stock")))</f>
        <v>Épuisé</v>
      </c>
    </row>
    <row r="10" customFormat="false" ht="15" hidden="false" customHeight="false" outlineLevel="0" collapsed="false">
      <c r="A10" s="15" t="s">
        <v>99</v>
      </c>
      <c r="B10" s="15" t="s">
        <v>228</v>
      </c>
      <c r="C10" s="42" t="n">
        <v>45961</v>
      </c>
      <c r="D10" s="17" t="n">
        <f aca="false">IF(B10="","",SUMIFS(Mouvements!$J$2:$J$5000,Mouvements!$D$2:$D$5000,A10,Mouvements!$G$2:$G$5000,B10))</f>
        <v>0</v>
      </c>
      <c r="E10" s="17" t="str">
        <f aca="false">IF(B10="","",IF(D10&lt;0,"Négatif : vérifier les sorties",IF(D10=0,"Épuisé","En stock")))</f>
        <v>Épuisé</v>
      </c>
    </row>
    <row r="11" customFormat="false" ht="15" hidden="false" customHeight="false" outlineLevel="0" collapsed="false">
      <c r="A11" s="15" t="s">
        <v>102</v>
      </c>
      <c r="B11" s="15" t="s">
        <v>243</v>
      </c>
      <c r="C11" s="42" t="n">
        <v>45965</v>
      </c>
      <c r="D11" s="17" t="n">
        <f aca="false">IF(B11="","",SUMIFS(Mouvements!$J$2:$J$5000,Mouvements!$D$2:$D$5000,A11,Mouvements!$G$2:$G$5000,B11))</f>
        <v>0</v>
      </c>
      <c r="E11" s="17" t="str">
        <f aca="false">IF(B11="","",IF(D11&lt;0,"Négatif : vérifier les sorties",IF(D11=0,"Épuisé","En stock")))</f>
        <v>Épuisé</v>
      </c>
    </row>
    <row r="12" customFormat="false" ht="15" hidden="false" customHeight="false" outlineLevel="0" collapsed="false">
      <c r="A12" s="15" t="s">
        <v>102</v>
      </c>
      <c r="B12" s="15" t="s">
        <v>343</v>
      </c>
      <c r="C12" s="42" t="n">
        <v>45988</v>
      </c>
      <c r="D12" s="17" t="n">
        <f aca="false">IF(B12="","",SUMIFS(Mouvements!$J$2:$J$5000,Mouvements!$D$2:$D$5000,A12,Mouvements!$G$2:$G$5000,B12))</f>
        <v>0</v>
      </c>
      <c r="E12" s="17" t="str">
        <f aca="false">IF(B12="","",IF(D12&lt;0,"Négatif : vérifier les sorties",IF(D12=0,"Épuisé","En stock")))</f>
        <v>Épuisé</v>
      </c>
    </row>
    <row r="13" customFormat="false" ht="15" hidden="false" customHeight="false" outlineLevel="0" collapsed="false">
      <c r="A13" s="15" t="s">
        <v>102</v>
      </c>
      <c r="B13" s="15" t="s">
        <v>395</v>
      </c>
      <c r="C13" s="42" t="n">
        <v>46001</v>
      </c>
      <c r="D13" s="17" t="n">
        <f aca="false">IF(B13="","",SUMIFS(Mouvements!$J$2:$J$5000,Mouvements!$D$2:$D$5000,A13,Mouvements!$G$2:$G$5000,B13))</f>
        <v>0</v>
      </c>
      <c r="E13" s="17" t="str">
        <f aca="false">IF(B13="","",IF(D13&lt;0,"Négatif : vérifier les sorties",IF(D13=0,"Épuisé","En stock")))</f>
        <v>Épuisé</v>
      </c>
    </row>
    <row r="14" customFormat="false" ht="15" hidden="false" customHeight="false" outlineLevel="0" collapsed="false">
      <c r="A14" s="15" t="s">
        <v>99</v>
      </c>
      <c r="B14" s="15" t="s">
        <v>416</v>
      </c>
      <c r="C14" s="42" t="n">
        <v>46007</v>
      </c>
      <c r="D14" s="17" t="n">
        <f aca="false">IF(B14="","",SUMIFS(Mouvements!$J$2:$J$5000,Mouvements!$D$2:$D$5000,A14,Mouvements!$G$2:$G$5000,B14))</f>
        <v>0</v>
      </c>
      <c r="E14" s="17" t="str">
        <f aca="false">IF(B14="","",IF(D14&lt;0,"Négatif : vérifier les sorties",IF(D14=0,"Épuisé","En stock")))</f>
        <v>Épuisé</v>
      </c>
    </row>
    <row r="15" customFormat="false" ht="15" hidden="false" customHeight="false" outlineLevel="0" collapsed="false">
      <c r="A15" s="15" t="s">
        <v>102</v>
      </c>
      <c r="B15" s="15" t="s">
        <v>496</v>
      </c>
      <c r="C15" s="42" t="n">
        <v>46036</v>
      </c>
      <c r="D15" s="17" t="n">
        <f aca="false">IF(B15="","",SUMIFS(Mouvements!$J$2:$J$5000,Mouvements!$D$2:$D$5000,A15,Mouvements!$G$2:$G$5000,B15))</f>
        <v>0</v>
      </c>
      <c r="E15" s="17" t="str">
        <f aca="false">IF(B15="","",IF(D15&lt;0,"Négatif : vérifier les sorties",IF(D15=0,"Épuisé","En stock")))</f>
        <v>Épuisé</v>
      </c>
    </row>
    <row r="16" customFormat="false" ht="15" hidden="false" customHeight="false" outlineLevel="0" collapsed="false">
      <c r="A16" s="15" t="s">
        <v>102</v>
      </c>
      <c r="B16" s="15" t="s">
        <v>522</v>
      </c>
      <c r="C16" s="42" t="n">
        <v>46042</v>
      </c>
      <c r="D16" s="17" t="n">
        <f aca="false">IF(B16="","",SUMIFS(Mouvements!$J$2:$J$5000,Mouvements!$D$2:$D$5000,A16,Mouvements!$G$2:$G$5000,B16))</f>
        <v>0</v>
      </c>
      <c r="E16" s="17" t="str">
        <f aca="false">IF(B16="","",IF(D16&lt;0,"Négatif : vérifier les sorties",IF(D16=0,"Épuisé","En stock")))</f>
        <v>Épuisé</v>
      </c>
    </row>
    <row r="17" customFormat="false" ht="15" hidden="false" customHeight="false" outlineLevel="0" collapsed="false">
      <c r="A17" s="15" t="s">
        <v>102</v>
      </c>
      <c r="B17" s="15" t="s">
        <v>596</v>
      </c>
      <c r="C17" s="42" t="n">
        <v>46062</v>
      </c>
      <c r="D17" s="17" t="n">
        <f aca="false">IF(B17="","",SUMIFS(Mouvements!$J$2:$J$5000,Mouvements!$D$2:$D$5000,A17,Mouvements!$G$2:$G$5000,B17))</f>
        <v>0</v>
      </c>
      <c r="E17" s="17" t="str">
        <f aca="false">IF(B17="","",IF(D17&lt;0,"Négatif : vérifier les sorties",IF(D17=0,"Épuisé","En stock")))</f>
        <v>Épuisé</v>
      </c>
    </row>
    <row r="18" customFormat="false" ht="15" hidden="false" customHeight="false" outlineLevel="0" collapsed="false">
      <c r="A18" s="15" t="s">
        <v>99</v>
      </c>
      <c r="B18" s="15" t="s">
        <v>644</v>
      </c>
      <c r="C18" s="42" t="n">
        <v>46073</v>
      </c>
      <c r="D18" s="17" t="n">
        <f aca="false">IF(B18="","",SUMIFS(Mouvements!$J$2:$J$5000,Mouvements!$D$2:$D$5000,A18,Mouvements!$G$2:$G$5000,B18))</f>
        <v>0</v>
      </c>
      <c r="E18" s="17" t="str">
        <f aca="false">IF(B18="","",IF(D18&lt;0,"Négatif : vérifier les sorties",IF(D18=0,"Épuisé","En stock")))</f>
        <v>Épuisé</v>
      </c>
    </row>
    <row r="19" customFormat="false" ht="15" hidden="false" customHeight="false" outlineLevel="0" collapsed="false">
      <c r="A19" s="15" t="s">
        <v>99</v>
      </c>
      <c r="B19" s="15" t="s">
        <v>684</v>
      </c>
      <c r="C19" s="42" t="n">
        <v>46085</v>
      </c>
      <c r="D19" s="17" t="n">
        <f aca="false">IF(B19="","",SUMIFS(Mouvements!$J$2:$J$5000,Mouvements!$D$2:$D$5000,A19,Mouvements!$G$2:$G$5000,B19))</f>
        <v>0</v>
      </c>
      <c r="E19" s="17" t="str">
        <f aca="false">IF(B19="","",IF(D19&lt;0,"Négatif : vérifier les sorties",IF(D19=0,"Épuisé","En stock")))</f>
        <v>Épuisé</v>
      </c>
    </row>
    <row r="20" customFormat="false" ht="15" hidden="false" customHeight="false" outlineLevel="0" collapsed="false">
      <c r="A20" s="15" t="s">
        <v>102</v>
      </c>
      <c r="B20" s="15" t="s">
        <v>744</v>
      </c>
      <c r="C20" s="42" t="n">
        <v>46101</v>
      </c>
      <c r="D20" s="17" t="n">
        <f aca="false">IF(B20="","",SUMIFS(Mouvements!$J$2:$J$5000,Mouvements!$D$2:$D$5000,A20,Mouvements!$G$2:$G$5000,B20))</f>
        <v>0</v>
      </c>
      <c r="E20" s="17" t="str">
        <f aca="false">IF(B20="","",IF(D20&lt;0,"Négatif : vérifier les sorties",IF(D20=0,"Épuisé","En stock")))</f>
        <v>Épuisé</v>
      </c>
    </row>
    <row r="21" customFormat="false" ht="15" hidden="false" customHeight="false" outlineLevel="0" collapsed="false">
      <c r="A21" s="15" t="s">
        <v>102</v>
      </c>
      <c r="B21" s="15" t="s">
        <v>787</v>
      </c>
      <c r="C21" s="42" t="n">
        <v>46113</v>
      </c>
      <c r="D21" s="17" t="n">
        <f aca="false">IF(B21="","",SUMIFS(Mouvements!$J$2:$J$5000,Mouvements!$D$2:$D$5000,A21,Mouvements!$G$2:$G$5000,B21))</f>
        <v>0</v>
      </c>
      <c r="E21" s="17" t="str">
        <f aca="false">IF(B21="","",IF(D21&lt;0,"Négatif : vérifier les sorties",IF(D21=0,"Épuisé","En stock")))</f>
        <v>Épuisé</v>
      </c>
    </row>
    <row r="22" customFormat="false" ht="15" hidden="false" customHeight="false" outlineLevel="0" collapsed="false">
      <c r="A22" s="15" t="s">
        <v>99</v>
      </c>
      <c r="B22" s="15" t="s">
        <v>809</v>
      </c>
      <c r="C22" s="42" t="n">
        <v>46119</v>
      </c>
      <c r="D22" s="17" t="n">
        <f aca="false">IF(B22="","",SUMIFS(Mouvements!$J$2:$J$5000,Mouvements!$D$2:$D$5000,A22,Mouvements!$G$2:$G$5000,B22))</f>
        <v>0</v>
      </c>
      <c r="E22" s="17" t="str">
        <f aca="false">IF(B22="","",IF(D22&lt;0,"Négatif : vérifier les sorties",IF(D22=0,"Épuisé","En stock")))</f>
        <v>Épuisé</v>
      </c>
    </row>
    <row r="23" customFormat="false" ht="15" hidden="false" customHeight="false" outlineLevel="0" collapsed="false">
      <c r="A23" s="15" t="s">
        <v>102</v>
      </c>
      <c r="B23" s="15" t="s">
        <v>812</v>
      </c>
      <c r="C23" s="42" t="n">
        <v>46119</v>
      </c>
      <c r="D23" s="17" t="n">
        <f aca="false">IF(B23="","",SUMIFS(Mouvements!$J$2:$J$5000,Mouvements!$D$2:$D$5000,A23,Mouvements!$G$2:$G$5000,B23))</f>
        <v>0</v>
      </c>
      <c r="E23" s="17" t="str">
        <f aca="false">IF(B23="","",IF(D23&lt;0,"Négatif : vérifier les sorties",IF(D23=0,"Épuisé","En stock")))</f>
        <v>Épuisé</v>
      </c>
    </row>
    <row r="24" customFormat="false" ht="15" hidden="false" customHeight="false" outlineLevel="0" collapsed="false">
      <c r="A24" s="15" t="s">
        <v>102</v>
      </c>
      <c r="B24" s="15" t="s">
        <v>896</v>
      </c>
      <c r="C24" s="42" t="n">
        <v>46140</v>
      </c>
      <c r="D24" s="17" t="n">
        <f aca="false">IF(B24="","",SUMIFS(Mouvements!$J$2:$J$5000,Mouvements!$D$2:$D$5000,A24,Mouvements!$G$2:$G$5000,B24))</f>
        <v>0</v>
      </c>
      <c r="E24" s="17" t="str">
        <f aca="false">IF(B24="","",IF(D24&lt;0,"Négatif : vérifier les sorties",IF(D24=0,"Épuisé","En stock")))</f>
        <v>Épuisé</v>
      </c>
    </row>
    <row r="25" customFormat="false" ht="15" hidden="false" customHeight="false" outlineLevel="0" collapsed="false">
      <c r="A25" s="15" t="s">
        <v>102</v>
      </c>
      <c r="B25" s="15" t="s">
        <v>917</v>
      </c>
      <c r="C25" s="42" t="n">
        <v>46146</v>
      </c>
      <c r="D25" s="17" t="n">
        <f aca="false">IF(B25="","",SUMIFS(Mouvements!$J$2:$J$5000,Mouvements!$D$2:$D$5000,A25,Mouvements!$G$2:$G$5000,B25))</f>
        <v>0</v>
      </c>
      <c r="E25" s="17" t="str">
        <f aca="false">IF(B25="","",IF(D25&lt;0,"Négatif : vérifier les sorties",IF(D25=0,"Épuisé","En stock")))</f>
        <v>Épuisé</v>
      </c>
    </row>
    <row r="26" customFormat="false" ht="15" hidden="false" customHeight="false" outlineLevel="0" collapsed="false">
      <c r="A26" s="15" t="s">
        <v>99</v>
      </c>
      <c r="B26" s="15" t="s">
        <v>963</v>
      </c>
      <c r="C26" s="42" t="n">
        <v>46160</v>
      </c>
      <c r="D26" s="17" t="n">
        <f aca="false">IF(B26="","",SUMIFS(Mouvements!$J$2:$J$5000,Mouvements!$D$2:$D$5000,A26,Mouvements!$G$2:$G$5000,B26))</f>
        <v>0</v>
      </c>
      <c r="E26" s="17" t="str">
        <f aca="false">IF(B26="","",IF(D26&lt;0,"Négatif : vérifier les sorties",IF(D26=0,"Épuisé","En stock")))</f>
        <v>Épuisé</v>
      </c>
    </row>
    <row r="27" customFormat="false" ht="15" hidden="false" customHeight="false" outlineLevel="0" collapsed="false">
      <c r="A27" s="15" t="s">
        <v>102</v>
      </c>
      <c r="B27" s="15" t="s">
        <v>986</v>
      </c>
      <c r="C27" s="42" t="n">
        <v>46164</v>
      </c>
      <c r="D27" s="17" t="n">
        <f aca="false">IF(B27="","",SUMIFS(Mouvements!$J$2:$J$5000,Mouvements!$D$2:$D$5000,A27,Mouvements!$G$2:$G$5000,B27))</f>
        <v>0</v>
      </c>
      <c r="E27" s="17" t="str">
        <f aca="false">IF(B27="","",IF(D27&lt;0,"Négatif : vérifier les sorties",IF(D27=0,"Épuisé","En stock")))</f>
        <v>Épuisé</v>
      </c>
    </row>
    <row r="28" customFormat="false" ht="15" hidden="false" customHeight="false" outlineLevel="0" collapsed="false">
      <c r="A28" s="15" t="s">
        <v>102</v>
      </c>
      <c r="B28" s="15" t="s">
        <v>1004</v>
      </c>
      <c r="C28" s="42" t="n">
        <v>46169</v>
      </c>
      <c r="D28" s="17" t="n">
        <f aca="false">IF(B28="","",SUMIFS(Mouvements!$J$2:$J$5000,Mouvements!$D$2:$D$5000,A28,Mouvements!$G$2:$G$5000,B28))</f>
        <v>0</v>
      </c>
      <c r="E28" s="17" t="str">
        <f aca="false">IF(B28="","",IF(D28&lt;0,"Négatif : vérifier les sorties",IF(D28=0,"Épuisé","En stock")))</f>
        <v>Épuisé</v>
      </c>
    </row>
    <row r="29" customFormat="false" ht="15" hidden="false" customHeight="false" outlineLevel="0" collapsed="false">
      <c r="A29" s="15" t="s">
        <v>99</v>
      </c>
      <c r="B29" s="15" t="s">
        <v>1053</v>
      </c>
      <c r="C29" s="42" t="n">
        <v>46178</v>
      </c>
      <c r="D29" s="17" t="n">
        <f aca="false">IF(B29="","",SUMIFS(Mouvements!$J$2:$J$5000,Mouvements!$D$2:$D$5000,A29,Mouvements!$G$2:$G$5000,B29))</f>
        <v>0</v>
      </c>
      <c r="E29" s="17" t="str">
        <f aca="false">IF(B29="","",IF(D29&lt;0,"Négatif : vérifier les sorties",IF(D29=0,"Épuisé","En stock")))</f>
        <v>Épuisé</v>
      </c>
    </row>
    <row r="30" customFormat="false" ht="15" hidden="false" customHeight="false" outlineLevel="0" collapsed="false">
      <c r="A30" s="15" t="s">
        <v>102</v>
      </c>
      <c r="B30" s="15" t="s">
        <v>1064</v>
      </c>
      <c r="C30" s="42" t="n">
        <v>46182</v>
      </c>
      <c r="D30" s="17" t="n">
        <f aca="false">IF(B30="","",SUMIFS(Mouvements!$J$2:$J$5000,Mouvements!$D$2:$D$5000,A30,Mouvements!$G$2:$G$5000,B30))</f>
        <v>1</v>
      </c>
      <c r="E30" s="17" t="str">
        <f aca="false">IF(B30="","",IF(D30&lt;0,"Négatif : vérifier les sorties",IF(D30=0,"Épuisé","En stock")))</f>
        <v>En stock</v>
      </c>
    </row>
    <row r="31" customFormat="false" ht="15" hidden="false" customHeight="false" outlineLevel="0" collapsed="false">
      <c r="A31" s="15" t="s">
        <v>99</v>
      </c>
      <c r="B31" s="15" t="s">
        <v>1071</v>
      </c>
      <c r="C31" s="42" t="n">
        <v>46183</v>
      </c>
      <c r="D31" s="17" t="n">
        <f aca="false">IF(B31="","",SUMIFS(Mouvements!$J$2:$J$5000,Mouvements!$D$2:$D$5000,A31,Mouvements!$G$2:$G$5000,B31))</f>
        <v>0</v>
      </c>
      <c r="E31" s="17" t="str">
        <f aca="false">IF(B31="","",IF(D31&lt;0,"Négatif : vérifier les sorties",IF(D31=0,"Épuisé","En stock")))</f>
        <v>Épuisé</v>
      </c>
    </row>
    <row r="32" customFormat="false" ht="15" hidden="false" customHeight="false" outlineLevel="0" collapsed="false">
      <c r="A32" s="15" t="s">
        <v>99</v>
      </c>
      <c r="B32" s="15" t="s">
        <v>1143</v>
      </c>
      <c r="C32" s="42" t="n">
        <v>46199</v>
      </c>
      <c r="D32" s="17" t="n">
        <f aca="false">IF(B32="","",SUMIFS(Mouvements!$J$2:$J$5000,Mouvements!$D$2:$D$5000,A32,Mouvements!$G$2:$G$5000,B32))</f>
        <v>0</v>
      </c>
      <c r="E32" s="17" t="str">
        <f aca="false">IF(B32="","",IF(D32&lt;0,"Négatif : vérifier les sorties",IF(D32=0,"Épuisé","En stock")))</f>
        <v>Épuisé</v>
      </c>
    </row>
    <row r="33" customFormat="false" ht="15" hidden="false" customHeight="false" outlineLevel="0" collapsed="false">
      <c r="A33" s="15" t="s">
        <v>99</v>
      </c>
      <c r="B33" s="15" t="s">
        <v>1237</v>
      </c>
      <c r="C33" s="42" t="n">
        <v>46226</v>
      </c>
      <c r="D33" s="17" t="n">
        <f aca="false">IF(B33="","",SUMIFS(Mouvements!$J$2:$J$5000,Mouvements!$D$2:$D$5000,A33,Mouvements!$G$2:$G$5000,B33))</f>
        <v>0</v>
      </c>
      <c r="E33" s="17" t="str">
        <f aca="false">IF(B33="","",IF(D33&lt;0,"Négatif : vérifier les sorties",IF(D33=0,"Épuisé","En stock")))</f>
        <v>Épuisé</v>
      </c>
    </row>
    <row r="34" customFormat="false" ht="15" hidden="false" customHeight="false" outlineLevel="0" collapsed="false">
      <c r="A34" s="15" t="s">
        <v>99</v>
      </c>
      <c r="B34" s="15" t="s">
        <v>1333</v>
      </c>
      <c r="C34" s="42" t="n">
        <v>46269</v>
      </c>
      <c r="D34" s="17" t="n">
        <f aca="false">IF(B34="","",SUMIFS(Mouvements!$J$2:$J$5000,Mouvements!$D$2:$D$5000,A34,Mouvements!$G$2:$G$5000,B34))</f>
        <v>0</v>
      </c>
      <c r="E34" s="17" t="str">
        <f aca="false">IF(B34="","",IF(D34&lt;0,"Négatif : vérifier les sorties",IF(D34=0,"Épuisé","En stock")))</f>
        <v>Épuisé</v>
      </c>
    </row>
    <row r="35" customFormat="false" ht="15" hidden="false" customHeight="false" outlineLevel="0" collapsed="false">
      <c r="A35" s="15" t="s">
        <v>99</v>
      </c>
      <c r="B35" s="15" t="s">
        <v>1350</v>
      </c>
      <c r="C35" s="42" t="n">
        <v>46273</v>
      </c>
      <c r="D35" s="17" t="n">
        <f aca="false">IF(B35="","",SUMIFS(Mouvements!$J$2:$J$5000,Mouvements!$D$2:$D$5000,A35,Mouvements!$G$2:$G$5000,B35))</f>
        <v>2</v>
      </c>
      <c r="E35" s="17" t="str">
        <f aca="false">IF(B35="","",IF(D35&lt;0,"Négatif : vérifier les sorties",IF(D35=0,"Épuisé","En stock")))</f>
        <v>En stock</v>
      </c>
    </row>
    <row r="36" customFormat="false" ht="15" hidden="false" customHeight="false" outlineLevel="0" collapsed="false">
      <c r="A36" s="15" t="s">
        <v>102</v>
      </c>
      <c r="B36" s="15" t="s">
        <v>1383</v>
      </c>
      <c r="C36" s="42" t="n">
        <v>46279</v>
      </c>
      <c r="D36" s="17" t="n">
        <f aca="false">IF(B36="","",SUMIFS(Mouvements!$J$2:$J$5000,Mouvements!$D$2:$D$5000,A36,Mouvements!$G$2:$G$5000,B36))</f>
        <v>3</v>
      </c>
      <c r="E36" s="17" t="str">
        <f aca="false">IF(B36="","",IF(D36&lt;0,"Négatif : vérifier les sorties",IF(D36=0,"Épuisé","En stock")))</f>
        <v>En stock</v>
      </c>
    </row>
    <row r="37" customFormat="false" ht="15" hidden="false" customHeight="false" outlineLevel="0" collapsed="false">
      <c r="A37" s="15" t="s">
        <v>99</v>
      </c>
      <c r="B37" s="15" t="s">
        <v>1423</v>
      </c>
      <c r="C37" s="42" t="n">
        <v>46289</v>
      </c>
      <c r="D37" s="17" t="n">
        <f aca="false">IF(B37="","",SUMIFS(Mouvements!$J$2:$J$5000,Mouvements!$D$2:$D$5000,A37,Mouvements!$G$2:$G$5000,B37))</f>
        <v>5</v>
      </c>
      <c r="E37" s="17" t="str">
        <f aca="false">IF(B37="","",IF(D37&lt;0,"Négatif : vérifier les sorties",IF(D37=0,"Épuisé","En stock")))</f>
        <v>En stock</v>
      </c>
    </row>
    <row r="38" customFormat="false" ht="15" hidden="false" customHeight="false" outlineLevel="0" collapsed="false">
      <c r="D38" s="17" t="str">
        <f aca="false">IF(B38="","",SUMIFS(Mouvements!$J$2:$J$5000,Mouvements!$D$2:$D$5000,A38,Mouvements!$G$2:$G$5000,B38))</f>
        <v/>
      </c>
      <c r="E38" s="17" t="str">
        <f aca="false">IF(B38="","",IF(D38&lt;0,"Négatif : vérifier les sorties",IF(D38=0,"Épuisé","En stock")))</f>
        <v/>
      </c>
    </row>
    <row r="39" customFormat="false" ht="15" hidden="false" customHeight="false" outlineLevel="0" collapsed="false">
      <c r="D39" s="17" t="str">
        <f aca="false">IF(B39="","",SUMIFS(Mouvements!$J$2:$J$5000,Mouvements!$D$2:$D$5000,A39,Mouvements!$G$2:$G$5000,B39))</f>
        <v/>
      </c>
      <c r="E39" s="17" t="str">
        <f aca="false">IF(B39="","",IF(D39&lt;0,"Négatif : vérifier les sorties",IF(D39=0,"Épuisé","En stock")))</f>
        <v/>
      </c>
    </row>
    <row r="40" customFormat="false" ht="15" hidden="false" customHeight="false" outlineLevel="0" collapsed="false">
      <c r="D40" s="17" t="str">
        <f aca="false">IF(B40="","",SUMIFS(Mouvements!$J$2:$J$5000,Mouvements!$D$2:$D$5000,A40,Mouvements!$G$2:$G$5000,B40))</f>
        <v/>
      </c>
      <c r="E40" s="17" t="str">
        <f aca="false">IF(B40="","",IF(D40&lt;0,"Négatif : vérifier les sorties",IF(D40=0,"Épuisé","En stock")))</f>
        <v/>
      </c>
    </row>
    <row r="41" customFormat="false" ht="15" hidden="false" customHeight="false" outlineLevel="0" collapsed="false">
      <c r="D41" s="17" t="str">
        <f aca="false">IF(B41="","",SUMIFS(Mouvements!$J$2:$J$5000,Mouvements!$D$2:$D$5000,A41,Mouvements!$G$2:$G$5000,B41))</f>
        <v/>
      </c>
      <c r="E41" s="17" t="str">
        <f aca="false">IF(B41="","",IF(D41&lt;0,"Négatif : vérifier les sorties",IF(D41=0,"Épuisé","En stock")))</f>
        <v/>
      </c>
    </row>
    <row r="42" customFormat="false" ht="15" hidden="false" customHeight="false" outlineLevel="0" collapsed="false">
      <c r="D42" s="17" t="str">
        <f aca="false">IF(B42="","",SUMIFS(Mouvements!$J$2:$J$5000,Mouvements!$D$2:$D$5000,A42,Mouvements!$G$2:$G$5000,B42))</f>
        <v/>
      </c>
      <c r="E42" s="17" t="str">
        <f aca="false">IF(B42="","",IF(D42&lt;0,"Négatif : vérifier les sorties",IF(D42=0,"Épuisé","En stock")))</f>
        <v/>
      </c>
    </row>
    <row r="43" customFormat="false" ht="15" hidden="false" customHeight="false" outlineLevel="0" collapsed="false">
      <c r="D43" s="17" t="str">
        <f aca="false">IF(B43="","",SUMIFS(Mouvements!$J$2:$J$5000,Mouvements!$D$2:$D$5000,A43,Mouvements!$G$2:$G$5000,B43))</f>
        <v/>
      </c>
      <c r="E43" s="17" t="str">
        <f aca="false">IF(B43="","",IF(D43&lt;0,"Négatif : vérifier les sorties",IF(D43=0,"Épuisé","En stock")))</f>
        <v/>
      </c>
    </row>
    <row r="44" customFormat="false" ht="15" hidden="false" customHeight="false" outlineLevel="0" collapsed="false">
      <c r="D44" s="17" t="str">
        <f aca="false">IF(B44="","",SUMIFS(Mouvements!$J$2:$J$5000,Mouvements!$D$2:$D$5000,A44,Mouvements!$G$2:$G$5000,B44))</f>
        <v/>
      </c>
      <c r="E44" s="17" t="str">
        <f aca="false">IF(B44="","",IF(D44&lt;0,"Négatif : vérifier les sorties",IF(D44=0,"Épuisé","En stock")))</f>
        <v/>
      </c>
    </row>
    <row r="45" customFormat="false" ht="15" hidden="false" customHeight="false" outlineLevel="0" collapsed="false">
      <c r="D45" s="17" t="str">
        <f aca="false">IF(B45="","",SUMIFS(Mouvements!$J$2:$J$5000,Mouvements!$D$2:$D$5000,A45,Mouvements!$G$2:$G$5000,B45))</f>
        <v/>
      </c>
      <c r="E45" s="17" t="str">
        <f aca="false">IF(B45="","",IF(D45&lt;0,"Négatif : vérifier les sorties",IF(D45=0,"Épuisé","En stock")))</f>
        <v/>
      </c>
    </row>
    <row r="46" customFormat="false" ht="15" hidden="false" customHeight="false" outlineLevel="0" collapsed="false">
      <c r="D46" s="17" t="str">
        <f aca="false">IF(B46="","",SUMIFS(Mouvements!$J$2:$J$5000,Mouvements!$D$2:$D$5000,A46,Mouvements!$G$2:$G$5000,B46))</f>
        <v/>
      </c>
      <c r="E46" s="17" t="str">
        <f aca="false">IF(B46="","",IF(D46&lt;0,"Négatif : vérifier les sorties",IF(D46=0,"Épuisé","En stock")))</f>
        <v/>
      </c>
    </row>
    <row r="47" customFormat="false" ht="15" hidden="false" customHeight="false" outlineLevel="0" collapsed="false">
      <c r="D47" s="17" t="str">
        <f aca="false">IF(B47="","",SUMIFS(Mouvements!$J$2:$J$5000,Mouvements!$D$2:$D$5000,A47,Mouvements!$G$2:$G$5000,B47))</f>
        <v/>
      </c>
      <c r="E47" s="17" t="str">
        <f aca="false">IF(B47="","",IF(D47&lt;0,"Négatif : vérifier les sorties",IF(D47=0,"Épuisé","En stock")))</f>
        <v/>
      </c>
    </row>
    <row r="48" customFormat="false" ht="15" hidden="false" customHeight="false" outlineLevel="0" collapsed="false">
      <c r="D48" s="17" t="str">
        <f aca="false">IF(B48="","",SUMIFS(Mouvements!$J$2:$J$5000,Mouvements!$D$2:$D$5000,A48,Mouvements!$G$2:$G$5000,B48))</f>
        <v/>
      </c>
      <c r="E48" s="17" t="str">
        <f aca="false">IF(B48="","",IF(D48&lt;0,"Négatif : vérifier les sorties",IF(D48=0,"Épuisé","En stock")))</f>
        <v/>
      </c>
    </row>
    <row r="49" customFormat="false" ht="15" hidden="false" customHeight="false" outlineLevel="0" collapsed="false">
      <c r="D49" s="17" t="str">
        <f aca="false">IF(B49="","",SUMIFS(Mouvements!$J$2:$J$5000,Mouvements!$D$2:$D$5000,A49,Mouvements!$G$2:$G$5000,B49))</f>
        <v/>
      </c>
      <c r="E49" s="17" t="str">
        <f aca="false">IF(B49="","",IF(D49&lt;0,"Négatif : vérifier les sorties",IF(D49=0,"Épuisé","En stock")))</f>
        <v/>
      </c>
    </row>
    <row r="50" customFormat="false" ht="15" hidden="false" customHeight="false" outlineLevel="0" collapsed="false">
      <c r="D50" s="17" t="str">
        <f aca="false">IF(B50="","",SUMIFS(Mouvements!$J$2:$J$5000,Mouvements!$D$2:$D$5000,A50,Mouvements!$G$2:$G$5000,B50))</f>
        <v/>
      </c>
      <c r="E50" s="17" t="str">
        <f aca="false">IF(B50="","",IF(D50&lt;0,"Négatif : vérifier les sorties",IF(D50=0,"Épuisé","En stock")))</f>
        <v/>
      </c>
    </row>
    <row r="51" customFormat="false" ht="15" hidden="false" customHeight="false" outlineLevel="0" collapsed="false">
      <c r="D51" s="17" t="str">
        <f aca="false">IF(B51="","",SUMIFS(Mouvements!$J$2:$J$5000,Mouvements!$D$2:$D$5000,A51,Mouvements!$G$2:$G$5000,B51))</f>
        <v/>
      </c>
      <c r="E51" s="17" t="str">
        <f aca="false">IF(B51="","",IF(D51&lt;0,"Négatif : vérifier les sorties",IF(D51=0,"Épuisé","En stock")))</f>
        <v/>
      </c>
    </row>
    <row r="52" customFormat="false" ht="15" hidden="false" customHeight="false" outlineLevel="0" collapsed="false">
      <c r="D52" s="17" t="str">
        <f aca="false">IF(B52="","",SUMIFS(Mouvements!$J$2:$J$5000,Mouvements!$D$2:$D$5000,A52,Mouvements!$G$2:$G$5000,B52))</f>
        <v/>
      </c>
      <c r="E52" s="17" t="str">
        <f aca="false">IF(B52="","",IF(D52&lt;0,"Négatif : vérifier les sorties",IF(D52=0,"Épuisé","En stock")))</f>
        <v/>
      </c>
    </row>
    <row r="53" customFormat="false" ht="15" hidden="false" customHeight="false" outlineLevel="0" collapsed="false">
      <c r="D53" s="17" t="str">
        <f aca="false">IF(B53="","",SUMIFS(Mouvements!$J$2:$J$5000,Mouvements!$D$2:$D$5000,A53,Mouvements!$G$2:$G$5000,B53))</f>
        <v/>
      </c>
      <c r="E53" s="17" t="str">
        <f aca="false">IF(B53="","",IF(D53&lt;0,"Négatif : vérifier les sorties",IF(D53=0,"Épuisé","En stock")))</f>
        <v/>
      </c>
    </row>
    <row r="54" customFormat="false" ht="15" hidden="false" customHeight="false" outlineLevel="0" collapsed="false">
      <c r="D54" s="17" t="str">
        <f aca="false">IF(B54="","",SUMIFS(Mouvements!$J$2:$J$5000,Mouvements!$D$2:$D$5000,A54,Mouvements!$G$2:$G$5000,B54))</f>
        <v/>
      </c>
      <c r="E54" s="17" t="str">
        <f aca="false">IF(B54="","",IF(D54&lt;0,"Négatif : vérifier les sorties",IF(D54=0,"Épuisé","En stock")))</f>
        <v/>
      </c>
    </row>
    <row r="55" customFormat="false" ht="15" hidden="false" customHeight="false" outlineLevel="0" collapsed="false">
      <c r="D55" s="17" t="str">
        <f aca="false">IF(B55="","",SUMIFS(Mouvements!$J$2:$J$5000,Mouvements!$D$2:$D$5000,A55,Mouvements!$G$2:$G$5000,B55))</f>
        <v/>
      </c>
      <c r="E55" s="17" t="str">
        <f aca="false">IF(B55="","",IF(D55&lt;0,"Négatif : vérifier les sorties",IF(D55=0,"Épuisé","En stock")))</f>
        <v/>
      </c>
    </row>
    <row r="56" customFormat="false" ht="15" hidden="false" customHeight="false" outlineLevel="0" collapsed="false">
      <c r="D56" s="17" t="str">
        <f aca="false">IF(B56="","",SUMIFS(Mouvements!$J$2:$J$5000,Mouvements!$D$2:$D$5000,A56,Mouvements!$G$2:$G$5000,B56))</f>
        <v/>
      </c>
      <c r="E56" s="17" t="str">
        <f aca="false">IF(B56="","",IF(D56&lt;0,"Négatif : vérifier les sorties",IF(D56=0,"Épuisé","En stock")))</f>
        <v/>
      </c>
    </row>
    <row r="57" customFormat="false" ht="15" hidden="false" customHeight="false" outlineLevel="0" collapsed="false">
      <c r="D57" s="17" t="str">
        <f aca="false">IF(B57="","",SUMIFS(Mouvements!$J$2:$J$5000,Mouvements!$D$2:$D$5000,A57,Mouvements!$G$2:$G$5000,B57))</f>
        <v/>
      </c>
      <c r="E57" s="17" t="str">
        <f aca="false">IF(B57="","",IF(D57&lt;0,"Négatif : vérifier les sorties",IF(D57=0,"Épuisé","En stock")))</f>
        <v/>
      </c>
    </row>
    <row r="58" customFormat="false" ht="15" hidden="false" customHeight="false" outlineLevel="0" collapsed="false">
      <c r="D58" s="17" t="str">
        <f aca="false">IF(B58="","",SUMIFS(Mouvements!$J$2:$J$5000,Mouvements!$D$2:$D$5000,A58,Mouvements!$G$2:$G$5000,B58))</f>
        <v/>
      </c>
      <c r="E58" s="17" t="str">
        <f aca="false">IF(B58="","",IF(D58&lt;0,"Négatif : vérifier les sorties",IF(D58=0,"Épuisé","En stock")))</f>
        <v/>
      </c>
    </row>
    <row r="59" customFormat="false" ht="15" hidden="false" customHeight="false" outlineLevel="0" collapsed="false">
      <c r="D59" s="17" t="str">
        <f aca="false">IF(B59="","",SUMIFS(Mouvements!$J$2:$J$5000,Mouvements!$D$2:$D$5000,A59,Mouvements!$G$2:$G$5000,B59))</f>
        <v/>
      </c>
      <c r="E59" s="17" t="str">
        <f aca="false">IF(B59="","",IF(D59&lt;0,"Négatif : vérifier les sorties",IF(D59=0,"Épuisé","En stock")))</f>
        <v/>
      </c>
    </row>
    <row r="60" customFormat="false" ht="15" hidden="false" customHeight="false" outlineLevel="0" collapsed="false">
      <c r="D60" s="17" t="str">
        <f aca="false">IF(B60="","",SUMIFS(Mouvements!$J$2:$J$5000,Mouvements!$D$2:$D$5000,A60,Mouvements!$G$2:$G$5000,B60))</f>
        <v/>
      </c>
      <c r="E60" s="17" t="str">
        <f aca="false">IF(B60="","",IF(D60&lt;0,"Négatif : vérifier les sorties",IF(D60=0,"Épuisé","En stock")))</f>
        <v/>
      </c>
    </row>
    <row r="61" customFormat="false" ht="15" hidden="false" customHeight="false" outlineLevel="0" collapsed="false">
      <c r="D61" s="17" t="str">
        <f aca="false">IF(B61="","",SUMIFS(Mouvements!$J$2:$J$5000,Mouvements!$D$2:$D$5000,A61,Mouvements!$G$2:$G$5000,B61))</f>
        <v/>
      </c>
      <c r="E61" s="17" t="str">
        <f aca="false">IF(B61="","",IF(D61&lt;0,"Négatif : vérifier les sorties",IF(D61=0,"Épuisé","En stock")))</f>
        <v/>
      </c>
    </row>
    <row r="62" customFormat="false" ht="15" hidden="false" customHeight="false" outlineLevel="0" collapsed="false">
      <c r="D62" s="17" t="str">
        <f aca="false">IF(B62="","",SUMIFS(Mouvements!$J$2:$J$5000,Mouvements!$D$2:$D$5000,A62,Mouvements!$G$2:$G$5000,B62))</f>
        <v/>
      </c>
      <c r="E62" s="17" t="str">
        <f aca="false">IF(B62="","",IF(D62&lt;0,"Négatif : vérifier les sorties",IF(D62=0,"Épuisé","En stock")))</f>
        <v/>
      </c>
    </row>
    <row r="63" customFormat="false" ht="15" hidden="false" customHeight="false" outlineLevel="0" collapsed="false">
      <c r="D63" s="17" t="str">
        <f aca="false">IF(B63="","",SUMIFS(Mouvements!$J$2:$J$5000,Mouvements!$D$2:$D$5000,A63,Mouvements!$G$2:$G$5000,B63))</f>
        <v/>
      </c>
      <c r="E63" s="17" t="str">
        <f aca="false">IF(B63="","",IF(D63&lt;0,"Négatif : vérifier les sorties",IF(D63=0,"Épuisé","En stock")))</f>
        <v/>
      </c>
    </row>
    <row r="64" customFormat="false" ht="15" hidden="false" customHeight="false" outlineLevel="0" collapsed="false">
      <c r="D64" s="17" t="str">
        <f aca="false">IF(B64="","",SUMIFS(Mouvements!$J$2:$J$5000,Mouvements!$D$2:$D$5000,A64,Mouvements!$G$2:$G$5000,B64))</f>
        <v/>
      </c>
      <c r="E64" s="17" t="str">
        <f aca="false">IF(B64="","",IF(D64&lt;0,"Négatif : vérifier les sorties",IF(D64=0,"Épuisé","En stock")))</f>
        <v/>
      </c>
    </row>
    <row r="65" customFormat="false" ht="15" hidden="false" customHeight="false" outlineLevel="0" collapsed="false">
      <c r="D65" s="17" t="str">
        <f aca="false">IF(B65="","",SUMIFS(Mouvements!$J$2:$J$5000,Mouvements!$D$2:$D$5000,A65,Mouvements!$G$2:$G$5000,B65))</f>
        <v/>
      </c>
      <c r="E65" s="17" t="str">
        <f aca="false">IF(B65="","",IF(D65&lt;0,"Négatif : vérifier les sorties",IF(D65=0,"Épuisé","En stock")))</f>
        <v/>
      </c>
    </row>
    <row r="66" customFormat="false" ht="15" hidden="false" customHeight="false" outlineLevel="0" collapsed="false">
      <c r="D66" s="17" t="str">
        <f aca="false">IF(B66="","",SUMIFS(Mouvements!$J$2:$J$5000,Mouvements!$D$2:$D$5000,A66,Mouvements!$G$2:$G$5000,B66))</f>
        <v/>
      </c>
      <c r="E66" s="17" t="str">
        <f aca="false">IF(B66="","",IF(D66&lt;0,"Négatif : vérifier les sorties",IF(D66=0,"Épuisé","En stock")))</f>
        <v/>
      </c>
    </row>
    <row r="67" customFormat="false" ht="15" hidden="false" customHeight="false" outlineLevel="0" collapsed="false">
      <c r="D67" s="17" t="str">
        <f aca="false">IF(B67="","",SUMIFS(Mouvements!$J$2:$J$5000,Mouvements!$D$2:$D$5000,A67,Mouvements!$G$2:$G$5000,B67))</f>
        <v/>
      </c>
      <c r="E67" s="17" t="str">
        <f aca="false">IF(B67="","",IF(D67&lt;0,"Négatif : vérifier les sorties",IF(D67=0,"Épuisé","En stock")))</f>
        <v/>
      </c>
    </row>
    <row r="68" customFormat="false" ht="15" hidden="false" customHeight="false" outlineLevel="0" collapsed="false">
      <c r="D68" s="17" t="str">
        <f aca="false">IF(B68="","",SUMIFS(Mouvements!$J$2:$J$5000,Mouvements!$D$2:$D$5000,A68,Mouvements!$G$2:$G$5000,B68))</f>
        <v/>
      </c>
      <c r="E68" s="17" t="str">
        <f aca="false">IF(B68="","",IF(D68&lt;0,"Négatif : vérifier les sorties",IF(D68=0,"Épuisé","En stock")))</f>
        <v/>
      </c>
    </row>
    <row r="69" customFormat="false" ht="15" hidden="false" customHeight="false" outlineLevel="0" collapsed="false">
      <c r="D69" s="17" t="str">
        <f aca="false">IF(B69="","",SUMIFS(Mouvements!$J$2:$J$5000,Mouvements!$D$2:$D$5000,A69,Mouvements!$G$2:$G$5000,B69))</f>
        <v/>
      </c>
      <c r="E69" s="17" t="str">
        <f aca="false">IF(B69="","",IF(D69&lt;0,"Négatif : vérifier les sorties",IF(D69=0,"Épuisé","En stock")))</f>
        <v/>
      </c>
    </row>
    <row r="70" customFormat="false" ht="15" hidden="false" customHeight="false" outlineLevel="0" collapsed="false">
      <c r="D70" s="17" t="str">
        <f aca="false">IF(B70="","",SUMIFS(Mouvements!$J$2:$J$5000,Mouvements!$D$2:$D$5000,A70,Mouvements!$G$2:$G$5000,B70))</f>
        <v/>
      </c>
      <c r="E70" s="17" t="str">
        <f aca="false">IF(B70="","",IF(D70&lt;0,"Négatif : vérifier les sorties",IF(D70=0,"Épuisé","En stock")))</f>
        <v/>
      </c>
    </row>
    <row r="71" customFormat="false" ht="15" hidden="false" customHeight="false" outlineLevel="0" collapsed="false">
      <c r="D71" s="17" t="str">
        <f aca="false">IF(B71="","",SUMIFS(Mouvements!$J$2:$J$5000,Mouvements!$D$2:$D$5000,A71,Mouvements!$G$2:$G$5000,B71))</f>
        <v/>
      </c>
      <c r="E71" s="17" t="str">
        <f aca="false">IF(B71="","",IF(D71&lt;0,"Négatif : vérifier les sorties",IF(D71=0,"Épuisé","En stock")))</f>
        <v/>
      </c>
    </row>
    <row r="72" customFormat="false" ht="15" hidden="false" customHeight="false" outlineLevel="0" collapsed="false">
      <c r="D72" s="17" t="str">
        <f aca="false">IF(B72="","",SUMIFS(Mouvements!$J$2:$J$5000,Mouvements!$D$2:$D$5000,A72,Mouvements!$G$2:$G$5000,B72))</f>
        <v/>
      </c>
      <c r="E72" s="17" t="str">
        <f aca="false">IF(B72="","",IF(D72&lt;0,"Négatif : vérifier les sorties",IF(D72=0,"Épuisé","En stock")))</f>
        <v/>
      </c>
    </row>
    <row r="73" customFormat="false" ht="15" hidden="false" customHeight="false" outlineLevel="0" collapsed="false">
      <c r="D73" s="17" t="str">
        <f aca="false">IF(B73="","",SUMIFS(Mouvements!$J$2:$J$5000,Mouvements!$D$2:$D$5000,A73,Mouvements!$G$2:$G$5000,B73))</f>
        <v/>
      </c>
      <c r="E73" s="17" t="str">
        <f aca="false">IF(B73="","",IF(D73&lt;0,"Négatif : vérifier les sorties",IF(D73=0,"Épuisé","En stock")))</f>
        <v/>
      </c>
    </row>
    <row r="74" customFormat="false" ht="15" hidden="false" customHeight="false" outlineLevel="0" collapsed="false">
      <c r="D74" s="17" t="str">
        <f aca="false">IF(B74="","",SUMIFS(Mouvements!$J$2:$J$5000,Mouvements!$D$2:$D$5000,A74,Mouvements!$G$2:$G$5000,B74))</f>
        <v/>
      </c>
      <c r="E74" s="17" t="str">
        <f aca="false">IF(B74="","",IF(D74&lt;0,"Négatif : vérifier les sorties",IF(D74=0,"Épuisé","En stock")))</f>
        <v/>
      </c>
    </row>
    <row r="75" customFormat="false" ht="15" hidden="false" customHeight="false" outlineLevel="0" collapsed="false">
      <c r="D75" s="17" t="str">
        <f aca="false">IF(B75="","",SUMIFS(Mouvements!$J$2:$J$5000,Mouvements!$D$2:$D$5000,A75,Mouvements!$G$2:$G$5000,B75))</f>
        <v/>
      </c>
      <c r="E75" s="17" t="str">
        <f aca="false">IF(B75="","",IF(D75&lt;0,"Négatif : vérifier les sorties",IF(D75=0,"Épuisé","En stock")))</f>
        <v/>
      </c>
    </row>
    <row r="76" customFormat="false" ht="15" hidden="false" customHeight="false" outlineLevel="0" collapsed="false">
      <c r="D76" s="17" t="str">
        <f aca="false">IF(B76="","",SUMIFS(Mouvements!$J$2:$J$5000,Mouvements!$D$2:$D$5000,A76,Mouvements!$G$2:$G$5000,B76))</f>
        <v/>
      </c>
      <c r="E76" s="17" t="str">
        <f aca="false">IF(B76="","",IF(D76&lt;0,"Négatif : vérifier les sorties",IF(D76=0,"Épuisé","En stock")))</f>
        <v/>
      </c>
    </row>
    <row r="77" customFormat="false" ht="15" hidden="false" customHeight="false" outlineLevel="0" collapsed="false">
      <c r="D77" s="17" t="str">
        <f aca="false">IF(B77="","",SUMIFS(Mouvements!$J$2:$J$5000,Mouvements!$D$2:$D$5000,A77,Mouvements!$G$2:$G$5000,B77))</f>
        <v/>
      </c>
      <c r="E77" s="17" t="str">
        <f aca="false">IF(B77="","",IF(D77&lt;0,"Négatif : vérifier les sorties",IF(D77=0,"Épuisé","En stock")))</f>
        <v/>
      </c>
    </row>
    <row r="78" customFormat="false" ht="15" hidden="false" customHeight="false" outlineLevel="0" collapsed="false">
      <c r="D78" s="17" t="str">
        <f aca="false">IF(B78="","",SUMIFS(Mouvements!$J$2:$J$5000,Mouvements!$D$2:$D$5000,A78,Mouvements!$G$2:$G$5000,B78))</f>
        <v/>
      </c>
      <c r="E78" s="17" t="str">
        <f aca="false">IF(B78="","",IF(D78&lt;0,"Négatif : vérifier les sorties",IF(D78=0,"Épuisé","En stock")))</f>
        <v/>
      </c>
    </row>
    <row r="79" customFormat="false" ht="15" hidden="false" customHeight="false" outlineLevel="0" collapsed="false">
      <c r="D79" s="17" t="str">
        <f aca="false">IF(B79="","",SUMIFS(Mouvements!$J$2:$J$5000,Mouvements!$D$2:$D$5000,A79,Mouvements!$G$2:$G$5000,B79))</f>
        <v/>
      </c>
      <c r="E79" s="17" t="str">
        <f aca="false">IF(B79="","",IF(D79&lt;0,"Négatif : vérifier les sorties",IF(D79=0,"Épuisé","En stock")))</f>
        <v/>
      </c>
    </row>
    <row r="80" customFormat="false" ht="15" hidden="false" customHeight="false" outlineLevel="0" collapsed="false">
      <c r="D80" s="17" t="str">
        <f aca="false">IF(B80="","",SUMIFS(Mouvements!$J$2:$J$5000,Mouvements!$D$2:$D$5000,A80,Mouvements!$G$2:$G$5000,B80))</f>
        <v/>
      </c>
      <c r="E80" s="17" t="str">
        <f aca="false">IF(B80="","",IF(D80&lt;0,"Négatif : vérifier les sorties",IF(D80=0,"Épuisé","En stock")))</f>
        <v/>
      </c>
    </row>
    <row r="81" customFormat="false" ht="15" hidden="false" customHeight="false" outlineLevel="0" collapsed="false">
      <c r="D81" s="17" t="str">
        <f aca="false">IF(B81="","",SUMIFS(Mouvements!$J$2:$J$5000,Mouvements!$D$2:$D$5000,A81,Mouvements!$G$2:$G$5000,B81))</f>
        <v/>
      </c>
      <c r="E81" s="17" t="str">
        <f aca="false">IF(B81="","",IF(D81&lt;0,"Négatif : vérifier les sorties",IF(D81=0,"Épuisé","En stock")))</f>
        <v/>
      </c>
    </row>
    <row r="82" customFormat="false" ht="15" hidden="false" customHeight="false" outlineLevel="0" collapsed="false">
      <c r="D82" s="17" t="str">
        <f aca="false">IF(B82="","",SUMIFS(Mouvements!$J$2:$J$5000,Mouvements!$D$2:$D$5000,A82,Mouvements!$G$2:$G$5000,B82))</f>
        <v/>
      </c>
      <c r="E82" s="17" t="str">
        <f aca="false">IF(B82="","",IF(D82&lt;0,"Négatif : vérifier les sorties",IF(D82=0,"Épuisé","En stock")))</f>
        <v/>
      </c>
    </row>
    <row r="83" customFormat="false" ht="15" hidden="false" customHeight="false" outlineLevel="0" collapsed="false">
      <c r="D83" s="17" t="str">
        <f aca="false">IF(B83="","",SUMIFS(Mouvements!$J$2:$J$5000,Mouvements!$D$2:$D$5000,A83,Mouvements!$G$2:$G$5000,B83))</f>
        <v/>
      </c>
      <c r="E83" s="17" t="str">
        <f aca="false">IF(B83="","",IF(D83&lt;0,"Négatif : vérifier les sorties",IF(D83=0,"Épuisé","En stock")))</f>
        <v/>
      </c>
    </row>
    <row r="84" customFormat="false" ht="15" hidden="false" customHeight="false" outlineLevel="0" collapsed="false">
      <c r="D84" s="17" t="str">
        <f aca="false">IF(B84="","",SUMIFS(Mouvements!$J$2:$J$5000,Mouvements!$D$2:$D$5000,A84,Mouvements!$G$2:$G$5000,B84))</f>
        <v/>
      </c>
      <c r="E84" s="17" t="str">
        <f aca="false">IF(B84="","",IF(D84&lt;0,"Négatif : vérifier les sorties",IF(D84=0,"Épuisé","En stock")))</f>
        <v/>
      </c>
    </row>
    <row r="85" customFormat="false" ht="15" hidden="false" customHeight="false" outlineLevel="0" collapsed="false">
      <c r="D85" s="17" t="str">
        <f aca="false">IF(B85="","",SUMIFS(Mouvements!$J$2:$J$5000,Mouvements!$D$2:$D$5000,A85,Mouvements!$G$2:$G$5000,B85))</f>
        <v/>
      </c>
      <c r="E85" s="17" t="str">
        <f aca="false">IF(B85="","",IF(D85&lt;0,"Négatif : vérifier les sorties",IF(D85=0,"Épuisé","En stock")))</f>
        <v/>
      </c>
    </row>
    <row r="86" customFormat="false" ht="15" hidden="false" customHeight="false" outlineLevel="0" collapsed="false">
      <c r="D86" s="17" t="str">
        <f aca="false">IF(B86="","",SUMIFS(Mouvements!$J$2:$J$5000,Mouvements!$D$2:$D$5000,A86,Mouvements!$G$2:$G$5000,B86))</f>
        <v/>
      </c>
      <c r="E86" s="17" t="str">
        <f aca="false">IF(B86="","",IF(D86&lt;0,"Négatif : vérifier les sorties",IF(D86=0,"Épuisé","En stock")))</f>
        <v/>
      </c>
    </row>
    <row r="87" customFormat="false" ht="15" hidden="false" customHeight="false" outlineLevel="0" collapsed="false">
      <c r="D87" s="17" t="str">
        <f aca="false">IF(B87="","",SUMIFS(Mouvements!$J$2:$J$5000,Mouvements!$D$2:$D$5000,A87,Mouvements!$G$2:$G$5000,B87))</f>
        <v/>
      </c>
      <c r="E87" s="17" t="str">
        <f aca="false">IF(B87="","",IF(D87&lt;0,"Négatif : vérifier les sorties",IF(D87=0,"Épuisé","En stock")))</f>
        <v/>
      </c>
    </row>
    <row r="88" customFormat="false" ht="15" hidden="false" customHeight="false" outlineLevel="0" collapsed="false">
      <c r="D88" s="17" t="str">
        <f aca="false">IF(B88="","",SUMIFS(Mouvements!$J$2:$J$5000,Mouvements!$D$2:$D$5000,A88,Mouvements!$G$2:$G$5000,B88))</f>
        <v/>
      </c>
      <c r="E88" s="17" t="str">
        <f aca="false">IF(B88="","",IF(D88&lt;0,"Négatif : vérifier les sorties",IF(D88=0,"Épuisé","En stock")))</f>
        <v/>
      </c>
    </row>
    <row r="89" customFormat="false" ht="15" hidden="false" customHeight="false" outlineLevel="0" collapsed="false">
      <c r="D89" s="17" t="str">
        <f aca="false">IF(B89="","",SUMIFS(Mouvements!$J$2:$J$5000,Mouvements!$D$2:$D$5000,A89,Mouvements!$G$2:$G$5000,B89))</f>
        <v/>
      </c>
      <c r="E89" s="17" t="str">
        <f aca="false">IF(B89="","",IF(D89&lt;0,"Négatif : vérifier les sorties",IF(D89=0,"Épuisé","En stock")))</f>
        <v/>
      </c>
    </row>
    <row r="90" customFormat="false" ht="15" hidden="false" customHeight="false" outlineLevel="0" collapsed="false">
      <c r="D90" s="17" t="str">
        <f aca="false">IF(B90="","",SUMIFS(Mouvements!$J$2:$J$5000,Mouvements!$D$2:$D$5000,A90,Mouvements!$G$2:$G$5000,B90))</f>
        <v/>
      </c>
      <c r="E90" s="17" t="str">
        <f aca="false">IF(B90="","",IF(D90&lt;0,"Négatif : vérifier les sorties",IF(D90=0,"Épuisé","En stock")))</f>
        <v/>
      </c>
    </row>
    <row r="91" customFormat="false" ht="15" hidden="false" customHeight="false" outlineLevel="0" collapsed="false">
      <c r="D91" s="17" t="str">
        <f aca="false">IF(B91="","",SUMIFS(Mouvements!$J$2:$J$5000,Mouvements!$D$2:$D$5000,A91,Mouvements!$G$2:$G$5000,B91))</f>
        <v/>
      </c>
      <c r="E91" s="17" t="str">
        <f aca="false">IF(B91="","",IF(D91&lt;0,"Négatif : vérifier les sorties",IF(D91=0,"Épuisé","En stock")))</f>
        <v/>
      </c>
    </row>
    <row r="92" customFormat="false" ht="15" hidden="false" customHeight="false" outlineLevel="0" collapsed="false">
      <c r="D92" s="17" t="str">
        <f aca="false">IF(B92="","",SUMIFS(Mouvements!$J$2:$J$5000,Mouvements!$D$2:$D$5000,A92,Mouvements!$G$2:$G$5000,B92))</f>
        <v/>
      </c>
      <c r="E92" s="17" t="str">
        <f aca="false">IF(B92="","",IF(D92&lt;0,"Négatif : vérifier les sorties",IF(D92=0,"Épuisé","En stock")))</f>
        <v/>
      </c>
    </row>
    <row r="93" customFormat="false" ht="15" hidden="false" customHeight="false" outlineLevel="0" collapsed="false">
      <c r="D93" s="17" t="str">
        <f aca="false">IF(B93="","",SUMIFS(Mouvements!$J$2:$J$5000,Mouvements!$D$2:$D$5000,A93,Mouvements!$G$2:$G$5000,B93))</f>
        <v/>
      </c>
      <c r="E93" s="17" t="str">
        <f aca="false">IF(B93="","",IF(D93&lt;0,"Négatif : vérifier les sorties",IF(D93=0,"Épuisé","En stock")))</f>
        <v/>
      </c>
    </row>
    <row r="94" customFormat="false" ht="15" hidden="false" customHeight="false" outlineLevel="0" collapsed="false">
      <c r="D94" s="17" t="str">
        <f aca="false">IF(B94="","",SUMIFS(Mouvements!$J$2:$J$5000,Mouvements!$D$2:$D$5000,A94,Mouvements!$G$2:$G$5000,B94))</f>
        <v/>
      </c>
      <c r="E94" s="17" t="str">
        <f aca="false">IF(B94="","",IF(D94&lt;0,"Négatif : vérifier les sorties",IF(D94=0,"Épuisé","En stock")))</f>
        <v/>
      </c>
    </row>
    <row r="95" customFormat="false" ht="15" hidden="false" customHeight="false" outlineLevel="0" collapsed="false">
      <c r="D95" s="17" t="str">
        <f aca="false">IF(B95="","",SUMIFS(Mouvements!$J$2:$J$5000,Mouvements!$D$2:$D$5000,A95,Mouvements!$G$2:$G$5000,B95))</f>
        <v/>
      </c>
      <c r="E95" s="17" t="str">
        <f aca="false">IF(B95="","",IF(D95&lt;0,"Négatif : vérifier les sorties",IF(D95=0,"Épuisé","En stock")))</f>
        <v/>
      </c>
    </row>
    <row r="96" customFormat="false" ht="15" hidden="false" customHeight="false" outlineLevel="0" collapsed="false">
      <c r="D96" s="17" t="str">
        <f aca="false">IF(B96="","",SUMIFS(Mouvements!$J$2:$J$5000,Mouvements!$D$2:$D$5000,A96,Mouvements!$G$2:$G$5000,B96))</f>
        <v/>
      </c>
      <c r="E96" s="17" t="str">
        <f aca="false">IF(B96="","",IF(D96&lt;0,"Négatif : vérifier les sorties",IF(D96=0,"Épuisé","En stock")))</f>
        <v/>
      </c>
    </row>
    <row r="97" customFormat="false" ht="15" hidden="false" customHeight="false" outlineLevel="0" collapsed="false">
      <c r="D97" s="17" t="str">
        <f aca="false">IF(B97="","",SUMIFS(Mouvements!$J$2:$J$5000,Mouvements!$D$2:$D$5000,A97,Mouvements!$G$2:$G$5000,B97))</f>
        <v/>
      </c>
      <c r="E97" s="17" t="str">
        <f aca="false">IF(B97="","",IF(D97&lt;0,"Négatif : vérifier les sorties",IF(D97=0,"Épuisé","En stock")))</f>
        <v/>
      </c>
    </row>
    <row r="98" customFormat="false" ht="15" hidden="false" customHeight="false" outlineLevel="0" collapsed="false">
      <c r="D98" s="17" t="str">
        <f aca="false">IF(B98="","",SUMIFS(Mouvements!$J$2:$J$5000,Mouvements!$D$2:$D$5000,A98,Mouvements!$G$2:$G$5000,B98))</f>
        <v/>
      </c>
      <c r="E98" s="17" t="str">
        <f aca="false">IF(B98="","",IF(D98&lt;0,"Négatif : vérifier les sorties",IF(D98=0,"Épuisé","En stock")))</f>
        <v/>
      </c>
    </row>
    <row r="99" customFormat="false" ht="15" hidden="false" customHeight="false" outlineLevel="0" collapsed="false">
      <c r="D99" s="17" t="str">
        <f aca="false">IF(B99="","",SUMIFS(Mouvements!$J$2:$J$5000,Mouvements!$D$2:$D$5000,A99,Mouvements!$G$2:$G$5000,B99))</f>
        <v/>
      </c>
      <c r="E99" s="17" t="str">
        <f aca="false">IF(B99="","",IF(D99&lt;0,"Négatif : vérifier les sorties",IF(D99=0,"Épuisé","En stock")))</f>
        <v/>
      </c>
    </row>
    <row r="100" customFormat="false" ht="15" hidden="false" customHeight="false" outlineLevel="0" collapsed="false">
      <c r="D100" s="17" t="str">
        <f aca="false">IF(B100="","",SUMIFS(Mouvements!$J$2:$J$5000,Mouvements!$D$2:$D$5000,A100,Mouvements!$G$2:$G$5000,B100))</f>
        <v/>
      </c>
      <c r="E100" s="17" t="str">
        <f aca="false">IF(B100="","",IF(D100&lt;0,"Négatif : vérifier les sorties",IF(D100=0,"Épuisé","En stock")))</f>
        <v/>
      </c>
    </row>
    <row r="101" customFormat="false" ht="15" hidden="false" customHeight="false" outlineLevel="0" collapsed="false">
      <c r="D101" s="17" t="str">
        <f aca="false">IF(B101="","",SUMIFS(Mouvements!$J$2:$J$5000,Mouvements!$D$2:$D$5000,A101,Mouvements!$G$2:$G$5000,B101))</f>
        <v/>
      </c>
      <c r="E101" s="17" t="str">
        <f aca="false">IF(B101="","",IF(D101&lt;0,"Négatif : vérifier les sorties",IF(D101=0,"Épuisé","En stock")))</f>
        <v/>
      </c>
    </row>
    <row r="102" customFormat="false" ht="15" hidden="false" customHeight="false" outlineLevel="0" collapsed="false">
      <c r="D102" s="17" t="str">
        <f aca="false">IF(B102="","",SUMIFS(Mouvements!$J$2:$J$5000,Mouvements!$D$2:$D$5000,A102,Mouvements!$G$2:$G$5000,B102))</f>
        <v/>
      </c>
      <c r="E102" s="17" t="str">
        <f aca="false">IF(B102="","",IF(D102&lt;0,"Négatif : vérifier les sorties",IF(D102=0,"Épuisé","En stock")))</f>
        <v/>
      </c>
    </row>
    <row r="103" customFormat="false" ht="15" hidden="false" customHeight="false" outlineLevel="0" collapsed="false">
      <c r="D103" s="17" t="str">
        <f aca="false">IF(B103="","",SUMIFS(Mouvements!$J$2:$J$5000,Mouvements!$D$2:$D$5000,A103,Mouvements!$G$2:$G$5000,B103))</f>
        <v/>
      </c>
      <c r="E103" s="17" t="str">
        <f aca="false">IF(B103="","",IF(D103&lt;0,"Négatif : vérifier les sorties",IF(D103=0,"Épuisé","En stock")))</f>
        <v/>
      </c>
    </row>
    <row r="104" customFormat="false" ht="15" hidden="false" customHeight="false" outlineLevel="0" collapsed="false">
      <c r="D104" s="17" t="str">
        <f aca="false">IF(B104="","",SUMIFS(Mouvements!$J$2:$J$5000,Mouvements!$D$2:$D$5000,A104,Mouvements!$G$2:$G$5000,B104))</f>
        <v/>
      </c>
      <c r="E104" s="17" t="str">
        <f aca="false">IF(B104="","",IF(D104&lt;0,"Négatif : vérifier les sorties",IF(D104=0,"Épuisé","En stock")))</f>
        <v/>
      </c>
    </row>
    <row r="105" customFormat="false" ht="15" hidden="false" customHeight="false" outlineLevel="0" collapsed="false">
      <c r="D105" s="17" t="str">
        <f aca="false">IF(B105="","",SUMIFS(Mouvements!$J$2:$J$5000,Mouvements!$D$2:$D$5000,A105,Mouvements!$G$2:$G$5000,B105))</f>
        <v/>
      </c>
      <c r="E105" s="17" t="str">
        <f aca="false">IF(B105="","",IF(D105&lt;0,"Négatif : vérifier les sorties",IF(D105=0,"Épuisé","En stock")))</f>
        <v/>
      </c>
    </row>
    <row r="106" customFormat="false" ht="15" hidden="false" customHeight="false" outlineLevel="0" collapsed="false">
      <c r="D106" s="17" t="str">
        <f aca="false">IF(B106="","",SUMIFS(Mouvements!$J$2:$J$5000,Mouvements!$D$2:$D$5000,A106,Mouvements!$G$2:$G$5000,B106))</f>
        <v/>
      </c>
      <c r="E106" s="17" t="str">
        <f aca="false">IF(B106="","",IF(D106&lt;0,"Négatif : vérifier les sorties",IF(D106=0,"Épuisé","En stock")))</f>
        <v/>
      </c>
    </row>
    <row r="107" customFormat="false" ht="15" hidden="false" customHeight="false" outlineLevel="0" collapsed="false">
      <c r="D107" s="17" t="str">
        <f aca="false">IF(B107="","",SUMIFS(Mouvements!$J$2:$J$5000,Mouvements!$D$2:$D$5000,A107,Mouvements!$G$2:$G$5000,B107))</f>
        <v/>
      </c>
      <c r="E107" s="17" t="str">
        <f aca="false">IF(B107="","",IF(D107&lt;0,"Négatif : vérifier les sorties",IF(D107=0,"Épuisé","En stock")))</f>
        <v/>
      </c>
    </row>
    <row r="108" customFormat="false" ht="15" hidden="false" customHeight="false" outlineLevel="0" collapsed="false">
      <c r="D108" s="17" t="str">
        <f aca="false">IF(B108="","",SUMIFS(Mouvements!$J$2:$J$5000,Mouvements!$D$2:$D$5000,A108,Mouvements!$G$2:$G$5000,B108))</f>
        <v/>
      </c>
      <c r="E108" s="17" t="str">
        <f aca="false">IF(B108="","",IF(D108&lt;0,"Négatif : vérifier les sorties",IF(D108=0,"Épuisé","En stock")))</f>
        <v/>
      </c>
    </row>
    <row r="109" customFormat="false" ht="15" hidden="false" customHeight="false" outlineLevel="0" collapsed="false">
      <c r="D109" s="17" t="str">
        <f aca="false">IF(B109="","",SUMIFS(Mouvements!$J$2:$J$5000,Mouvements!$D$2:$D$5000,A109,Mouvements!$G$2:$G$5000,B109))</f>
        <v/>
      </c>
      <c r="E109" s="17" t="str">
        <f aca="false">IF(B109="","",IF(D109&lt;0,"Négatif : vérifier les sorties",IF(D109=0,"Épuisé","En stock")))</f>
        <v/>
      </c>
    </row>
    <row r="110" customFormat="false" ht="15" hidden="false" customHeight="false" outlineLevel="0" collapsed="false">
      <c r="D110" s="17" t="str">
        <f aca="false">IF(B110="","",SUMIFS(Mouvements!$J$2:$J$5000,Mouvements!$D$2:$D$5000,A110,Mouvements!$G$2:$G$5000,B110))</f>
        <v/>
      </c>
      <c r="E110" s="17" t="str">
        <f aca="false">IF(B110="","",IF(D110&lt;0,"Négatif : vérifier les sorties",IF(D110=0,"Épuisé","En stock")))</f>
        <v/>
      </c>
    </row>
    <row r="111" customFormat="false" ht="15" hidden="false" customHeight="false" outlineLevel="0" collapsed="false">
      <c r="D111" s="17" t="str">
        <f aca="false">IF(B111="","",SUMIFS(Mouvements!$J$2:$J$5000,Mouvements!$D$2:$D$5000,A111,Mouvements!$G$2:$G$5000,B111))</f>
        <v/>
      </c>
      <c r="E111" s="17" t="str">
        <f aca="false">IF(B111="","",IF(D111&lt;0,"Négatif : vérifier les sorties",IF(D111=0,"Épuisé","En stock")))</f>
        <v/>
      </c>
    </row>
    <row r="112" customFormat="false" ht="15" hidden="false" customHeight="false" outlineLevel="0" collapsed="false">
      <c r="D112" s="17" t="str">
        <f aca="false">IF(B112="","",SUMIFS(Mouvements!$J$2:$J$5000,Mouvements!$D$2:$D$5000,A112,Mouvements!$G$2:$G$5000,B112))</f>
        <v/>
      </c>
      <c r="E112" s="17" t="str">
        <f aca="false">IF(B112="","",IF(D112&lt;0,"Négatif : vérifier les sorties",IF(D112=0,"Épuisé","En stock")))</f>
        <v/>
      </c>
    </row>
    <row r="113" customFormat="false" ht="15" hidden="false" customHeight="false" outlineLevel="0" collapsed="false">
      <c r="D113" s="17" t="str">
        <f aca="false">IF(B113="","",SUMIFS(Mouvements!$J$2:$J$5000,Mouvements!$D$2:$D$5000,A113,Mouvements!$G$2:$G$5000,B113))</f>
        <v/>
      </c>
      <c r="E113" s="17" t="str">
        <f aca="false">IF(B113="","",IF(D113&lt;0,"Négatif : vérifier les sorties",IF(D113=0,"Épuisé","En stock")))</f>
        <v/>
      </c>
    </row>
    <row r="114" customFormat="false" ht="15" hidden="false" customHeight="false" outlineLevel="0" collapsed="false">
      <c r="D114" s="17" t="str">
        <f aca="false">IF(B114="","",SUMIFS(Mouvements!$J$2:$J$5000,Mouvements!$D$2:$D$5000,A114,Mouvements!$G$2:$G$5000,B114))</f>
        <v/>
      </c>
      <c r="E114" s="17" t="str">
        <f aca="false">IF(B114="","",IF(D114&lt;0,"Négatif : vérifier les sorties",IF(D114=0,"Épuisé","En stock")))</f>
        <v/>
      </c>
    </row>
    <row r="115" customFormat="false" ht="15" hidden="false" customHeight="false" outlineLevel="0" collapsed="false">
      <c r="D115" s="17" t="str">
        <f aca="false">IF(B115="","",SUMIFS(Mouvements!$J$2:$J$5000,Mouvements!$D$2:$D$5000,A115,Mouvements!$G$2:$G$5000,B115))</f>
        <v/>
      </c>
      <c r="E115" s="17" t="str">
        <f aca="false">IF(B115="","",IF(D115&lt;0,"Négatif : vérifier les sorties",IF(D115=0,"Épuisé","En stock")))</f>
        <v/>
      </c>
    </row>
    <row r="116" customFormat="false" ht="15" hidden="false" customHeight="false" outlineLevel="0" collapsed="false">
      <c r="D116" s="17" t="str">
        <f aca="false">IF(B116="","",SUMIFS(Mouvements!$J$2:$J$5000,Mouvements!$D$2:$D$5000,A116,Mouvements!$G$2:$G$5000,B116))</f>
        <v/>
      </c>
      <c r="E116" s="17" t="str">
        <f aca="false">IF(B116="","",IF(D116&lt;0,"Négatif : vérifier les sorties",IF(D116=0,"Épuisé","En stock")))</f>
        <v/>
      </c>
    </row>
    <row r="117" customFormat="false" ht="15" hidden="false" customHeight="false" outlineLevel="0" collapsed="false">
      <c r="D117" s="17" t="str">
        <f aca="false">IF(B117="","",SUMIFS(Mouvements!$J$2:$J$5000,Mouvements!$D$2:$D$5000,A117,Mouvements!$G$2:$G$5000,B117))</f>
        <v/>
      </c>
      <c r="E117" s="17" t="str">
        <f aca="false">IF(B117="","",IF(D117&lt;0,"Négatif : vérifier les sorties",IF(D117=0,"Épuisé","En stock")))</f>
        <v/>
      </c>
    </row>
    <row r="118" customFormat="false" ht="15" hidden="false" customHeight="false" outlineLevel="0" collapsed="false">
      <c r="D118" s="17" t="str">
        <f aca="false">IF(B118="","",SUMIFS(Mouvements!$J$2:$J$5000,Mouvements!$D$2:$D$5000,A118,Mouvements!$G$2:$G$5000,B118))</f>
        <v/>
      </c>
      <c r="E118" s="17" t="str">
        <f aca="false">IF(B118="","",IF(D118&lt;0,"Négatif : vérifier les sorties",IF(D118=0,"Épuisé","En stock")))</f>
        <v/>
      </c>
    </row>
    <row r="119" customFormat="false" ht="15" hidden="false" customHeight="false" outlineLevel="0" collapsed="false">
      <c r="D119" s="17" t="str">
        <f aca="false">IF(B119="","",SUMIFS(Mouvements!$J$2:$J$5000,Mouvements!$D$2:$D$5000,A119,Mouvements!$G$2:$G$5000,B119))</f>
        <v/>
      </c>
      <c r="E119" s="17" t="str">
        <f aca="false">IF(B119="","",IF(D119&lt;0,"Négatif : vérifier les sorties",IF(D119=0,"Épuisé","En stock")))</f>
        <v/>
      </c>
    </row>
    <row r="120" customFormat="false" ht="15" hidden="false" customHeight="false" outlineLevel="0" collapsed="false">
      <c r="D120" s="17" t="str">
        <f aca="false">IF(B120="","",SUMIFS(Mouvements!$J$2:$J$5000,Mouvements!$D$2:$D$5000,A120,Mouvements!$G$2:$G$5000,B120))</f>
        <v/>
      </c>
      <c r="E120" s="17" t="str">
        <f aca="false">IF(B120="","",IF(D120&lt;0,"Négatif : vérifier les sorties",IF(D120=0,"Épuisé","En stock")))</f>
        <v/>
      </c>
    </row>
    <row r="121" customFormat="false" ht="15" hidden="false" customHeight="false" outlineLevel="0" collapsed="false">
      <c r="D121" s="17" t="str">
        <f aca="false">IF(B121="","",SUMIFS(Mouvements!$J$2:$J$5000,Mouvements!$D$2:$D$5000,A121,Mouvements!$G$2:$G$5000,B121))</f>
        <v/>
      </c>
      <c r="E121" s="17" t="str">
        <f aca="false">IF(B121="","",IF(D121&lt;0,"Négatif : vérifier les sorties",IF(D121=0,"Épuisé","En stock")))</f>
        <v/>
      </c>
    </row>
    <row r="122" customFormat="false" ht="15" hidden="false" customHeight="false" outlineLevel="0" collapsed="false">
      <c r="D122" s="17" t="str">
        <f aca="false">IF(B122="","",SUMIFS(Mouvements!$J$2:$J$5000,Mouvements!$D$2:$D$5000,A122,Mouvements!$G$2:$G$5000,B122))</f>
        <v/>
      </c>
      <c r="E122" s="17" t="str">
        <f aca="false">IF(B122="","",IF(D122&lt;0,"Négatif : vérifier les sorties",IF(D122=0,"Épuisé","En stock")))</f>
        <v/>
      </c>
    </row>
    <row r="123" customFormat="false" ht="15" hidden="false" customHeight="false" outlineLevel="0" collapsed="false">
      <c r="D123" s="17" t="str">
        <f aca="false">IF(B123="","",SUMIFS(Mouvements!$J$2:$J$5000,Mouvements!$D$2:$D$5000,A123,Mouvements!$G$2:$G$5000,B123))</f>
        <v/>
      </c>
      <c r="E123" s="17" t="str">
        <f aca="false">IF(B123="","",IF(D123&lt;0,"Négatif : vérifier les sorties",IF(D123=0,"Épuisé","En stock")))</f>
        <v/>
      </c>
    </row>
    <row r="124" customFormat="false" ht="15" hidden="false" customHeight="false" outlineLevel="0" collapsed="false">
      <c r="D124" s="17" t="str">
        <f aca="false">IF(B124="","",SUMIFS(Mouvements!$J$2:$J$5000,Mouvements!$D$2:$D$5000,A124,Mouvements!$G$2:$G$5000,B124))</f>
        <v/>
      </c>
      <c r="E124" s="17" t="str">
        <f aca="false">IF(B124="","",IF(D124&lt;0,"Négatif : vérifier les sorties",IF(D124=0,"Épuisé","En stock")))</f>
        <v/>
      </c>
    </row>
    <row r="125" customFormat="false" ht="15" hidden="false" customHeight="false" outlineLevel="0" collapsed="false">
      <c r="D125" s="17" t="str">
        <f aca="false">IF(B125="","",SUMIFS(Mouvements!$J$2:$J$5000,Mouvements!$D$2:$D$5000,A125,Mouvements!$G$2:$G$5000,B125))</f>
        <v/>
      </c>
      <c r="E125" s="17" t="str">
        <f aca="false">IF(B125="","",IF(D125&lt;0,"Négatif : vérifier les sorties",IF(D125=0,"Épuisé","En stock")))</f>
        <v/>
      </c>
    </row>
    <row r="126" customFormat="false" ht="15" hidden="false" customHeight="false" outlineLevel="0" collapsed="false">
      <c r="D126" s="17" t="str">
        <f aca="false">IF(B126="","",SUMIFS(Mouvements!$J$2:$J$5000,Mouvements!$D$2:$D$5000,A126,Mouvements!$G$2:$G$5000,B126))</f>
        <v/>
      </c>
      <c r="E126" s="17" t="str">
        <f aca="false">IF(B126="","",IF(D126&lt;0,"Négatif : vérifier les sorties",IF(D126=0,"Épuisé","En stock")))</f>
        <v/>
      </c>
    </row>
    <row r="127" customFormat="false" ht="15" hidden="false" customHeight="false" outlineLevel="0" collapsed="false">
      <c r="D127" s="17" t="str">
        <f aca="false">IF(B127="","",SUMIFS(Mouvements!$J$2:$J$5000,Mouvements!$D$2:$D$5000,A127,Mouvements!$G$2:$G$5000,B127))</f>
        <v/>
      </c>
      <c r="E127" s="17" t="str">
        <f aca="false">IF(B127="","",IF(D127&lt;0,"Négatif : vérifier les sorties",IF(D127=0,"Épuisé","En stock")))</f>
        <v/>
      </c>
    </row>
    <row r="128" customFormat="false" ht="15" hidden="false" customHeight="false" outlineLevel="0" collapsed="false">
      <c r="D128" s="17" t="str">
        <f aca="false">IF(B128="","",SUMIFS(Mouvements!$J$2:$J$5000,Mouvements!$D$2:$D$5000,A128,Mouvements!$G$2:$G$5000,B128))</f>
        <v/>
      </c>
      <c r="E128" s="17" t="str">
        <f aca="false">IF(B128="","",IF(D128&lt;0,"Négatif : vérifier les sorties",IF(D128=0,"Épuisé","En stock")))</f>
        <v/>
      </c>
    </row>
    <row r="129" customFormat="false" ht="15" hidden="false" customHeight="false" outlineLevel="0" collapsed="false">
      <c r="D129" s="17" t="str">
        <f aca="false">IF(B129="","",SUMIFS(Mouvements!$J$2:$J$5000,Mouvements!$D$2:$D$5000,A129,Mouvements!$G$2:$G$5000,B129))</f>
        <v/>
      </c>
      <c r="E129" s="17" t="str">
        <f aca="false">IF(B129="","",IF(D129&lt;0,"Négatif : vérifier les sorties",IF(D129=0,"Épuisé","En stock")))</f>
        <v/>
      </c>
    </row>
    <row r="130" customFormat="false" ht="15" hidden="false" customHeight="false" outlineLevel="0" collapsed="false">
      <c r="D130" s="17" t="str">
        <f aca="false">IF(B130="","",SUMIFS(Mouvements!$J$2:$J$5000,Mouvements!$D$2:$D$5000,A130,Mouvements!$G$2:$G$5000,B130))</f>
        <v/>
      </c>
      <c r="E130" s="17" t="str">
        <f aca="false">IF(B130="","",IF(D130&lt;0,"Négatif : vérifier les sorties",IF(D130=0,"Épuisé","En stock")))</f>
        <v/>
      </c>
    </row>
    <row r="131" customFormat="false" ht="15" hidden="false" customHeight="false" outlineLevel="0" collapsed="false">
      <c r="D131" s="17" t="str">
        <f aca="false">IF(B131="","",SUMIFS(Mouvements!$J$2:$J$5000,Mouvements!$D$2:$D$5000,A131,Mouvements!$G$2:$G$5000,B131))</f>
        <v/>
      </c>
      <c r="E131" s="17" t="str">
        <f aca="false">IF(B131="","",IF(D131&lt;0,"Négatif : vérifier les sorties",IF(D131=0,"Épuisé","En stock")))</f>
        <v/>
      </c>
    </row>
    <row r="132" customFormat="false" ht="15" hidden="false" customHeight="false" outlineLevel="0" collapsed="false">
      <c r="D132" s="17" t="str">
        <f aca="false">IF(B132="","",SUMIFS(Mouvements!$J$2:$J$5000,Mouvements!$D$2:$D$5000,A132,Mouvements!$G$2:$G$5000,B132))</f>
        <v/>
      </c>
      <c r="E132" s="17" t="str">
        <f aca="false">IF(B132="","",IF(D132&lt;0,"Négatif : vérifier les sorties",IF(D132=0,"Épuisé","En stock")))</f>
        <v/>
      </c>
    </row>
    <row r="133" customFormat="false" ht="15" hidden="false" customHeight="false" outlineLevel="0" collapsed="false">
      <c r="D133" s="17" t="str">
        <f aca="false">IF(B133="","",SUMIFS(Mouvements!$J$2:$J$5000,Mouvements!$D$2:$D$5000,A133,Mouvements!$G$2:$G$5000,B133))</f>
        <v/>
      </c>
      <c r="E133" s="17" t="str">
        <f aca="false">IF(B133="","",IF(D133&lt;0,"Négatif : vérifier les sorties",IF(D133=0,"Épuisé","En stock")))</f>
        <v/>
      </c>
    </row>
    <row r="134" customFormat="false" ht="15" hidden="false" customHeight="false" outlineLevel="0" collapsed="false">
      <c r="D134" s="17" t="str">
        <f aca="false">IF(B134="","",SUMIFS(Mouvements!$J$2:$J$5000,Mouvements!$D$2:$D$5000,A134,Mouvements!$G$2:$G$5000,B134))</f>
        <v/>
      </c>
      <c r="E134" s="17" t="str">
        <f aca="false">IF(B134="","",IF(D134&lt;0,"Négatif : vérifier les sorties",IF(D134=0,"Épuisé","En stock")))</f>
        <v/>
      </c>
    </row>
    <row r="135" customFormat="false" ht="15" hidden="false" customHeight="false" outlineLevel="0" collapsed="false">
      <c r="D135" s="17" t="str">
        <f aca="false">IF(B135="","",SUMIFS(Mouvements!$J$2:$J$5000,Mouvements!$D$2:$D$5000,A135,Mouvements!$G$2:$G$5000,B135))</f>
        <v/>
      </c>
      <c r="E135" s="17" t="str">
        <f aca="false">IF(B135="","",IF(D135&lt;0,"Négatif : vérifier les sorties",IF(D135=0,"Épuisé","En stock")))</f>
        <v/>
      </c>
    </row>
    <row r="136" customFormat="false" ht="15" hidden="false" customHeight="false" outlineLevel="0" collapsed="false">
      <c r="D136" s="17" t="str">
        <f aca="false">IF(B136="","",SUMIFS(Mouvements!$J$2:$J$5000,Mouvements!$D$2:$D$5000,A136,Mouvements!$G$2:$G$5000,B136))</f>
        <v/>
      </c>
      <c r="E136" s="17" t="str">
        <f aca="false">IF(B136="","",IF(D136&lt;0,"Négatif : vérifier les sorties",IF(D136=0,"Épuisé","En stock")))</f>
        <v/>
      </c>
    </row>
    <row r="137" customFormat="false" ht="15" hidden="false" customHeight="false" outlineLevel="0" collapsed="false">
      <c r="D137" s="17" t="str">
        <f aca="false">IF(B137="","",SUMIFS(Mouvements!$J$2:$J$5000,Mouvements!$D$2:$D$5000,A137,Mouvements!$G$2:$G$5000,B137))</f>
        <v/>
      </c>
      <c r="E137" s="17" t="str">
        <f aca="false">IF(B137="","",IF(D137&lt;0,"Négatif : vérifier les sorties",IF(D137=0,"Épuisé","En stock")))</f>
        <v/>
      </c>
    </row>
    <row r="138" customFormat="false" ht="15" hidden="false" customHeight="false" outlineLevel="0" collapsed="false">
      <c r="D138" s="17" t="str">
        <f aca="false">IF(B138="","",SUMIFS(Mouvements!$J$2:$J$5000,Mouvements!$D$2:$D$5000,A138,Mouvements!$G$2:$G$5000,B138))</f>
        <v/>
      </c>
      <c r="E138" s="17" t="str">
        <f aca="false">IF(B138="","",IF(D138&lt;0,"Négatif : vérifier les sorties",IF(D138=0,"Épuisé","En stock")))</f>
        <v/>
      </c>
    </row>
    <row r="139" customFormat="false" ht="15" hidden="false" customHeight="false" outlineLevel="0" collapsed="false">
      <c r="D139" s="17" t="str">
        <f aca="false">IF(B139="","",SUMIFS(Mouvements!$J$2:$J$5000,Mouvements!$D$2:$D$5000,A139,Mouvements!$G$2:$G$5000,B139))</f>
        <v/>
      </c>
      <c r="E139" s="17" t="str">
        <f aca="false">IF(B139="","",IF(D139&lt;0,"Négatif : vérifier les sorties",IF(D139=0,"Épuisé","En stock")))</f>
        <v/>
      </c>
    </row>
    <row r="140" customFormat="false" ht="15" hidden="false" customHeight="false" outlineLevel="0" collapsed="false">
      <c r="D140" s="17" t="str">
        <f aca="false">IF(B140="","",SUMIFS(Mouvements!$J$2:$J$5000,Mouvements!$D$2:$D$5000,A140,Mouvements!$G$2:$G$5000,B140))</f>
        <v/>
      </c>
      <c r="E140" s="17" t="str">
        <f aca="false">IF(B140="","",IF(D140&lt;0,"Négatif : vérifier les sorties",IF(D140=0,"Épuisé","En stock")))</f>
        <v/>
      </c>
    </row>
    <row r="141" customFormat="false" ht="15" hidden="false" customHeight="false" outlineLevel="0" collapsed="false">
      <c r="D141" s="17" t="str">
        <f aca="false">IF(B141="","",SUMIFS(Mouvements!$J$2:$J$5000,Mouvements!$D$2:$D$5000,A141,Mouvements!$G$2:$G$5000,B141))</f>
        <v/>
      </c>
      <c r="E141" s="17" t="str">
        <f aca="false">IF(B141="","",IF(D141&lt;0,"Négatif : vérifier les sorties",IF(D141=0,"Épuisé","En stock")))</f>
        <v/>
      </c>
    </row>
    <row r="142" customFormat="false" ht="15" hidden="false" customHeight="false" outlineLevel="0" collapsed="false">
      <c r="D142" s="17" t="str">
        <f aca="false">IF(B142="","",SUMIFS(Mouvements!$J$2:$J$5000,Mouvements!$D$2:$D$5000,A142,Mouvements!$G$2:$G$5000,B142))</f>
        <v/>
      </c>
      <c r="E142" s="17" t="str">
        <f aca="false">IF(B142="","",IF(D142&lt;0,"Négatif : vérifier les sorties",IF(D142=0,"Épuisé","En stock")))</f>
        <v/>
      </c>
    </row>
    <row r="143" customFormat="false" ht="15" hidden="false" customHeight="false" outlineLevel="0" collapsed="false">
      <c r="D143" s="17" t="str">
        <f aca="false">IF(B143="","",SUMIFS(Mouvements!$J$2:$J$5000,Mouvements!$D$2:$D$5000,A143,Mouvements!$G$2:$G$5000,B143))</f>
        <v/>
      </c>
      <c r="E143" s="17" t="str">
        <f aca="false">IF(B143="","",IF(D143&lt;0,"Négatif : vérifier les sorties",IF(D143=0,"Épuisé","En stock")))</f>
        <v/>
      </c>
    </row>
    <row r="144" customFormat="false" ht="15" hidden="false" customHeight="false" outlineLevel="0" collapsed="false">
      <c r="D144" s="17" t="str">
        <f aca="false">IF(B144="","",SUMIFS(Mouvements!$J$2:$J$5000,Mouvements!$D$2:$D$5000,A144,Mouvements!$G$2:$G$5000,B144))</f>
        <v/>
      </c>
      <c r="E144" s="17" t="str">
        <f aca="false">IF(B144="","",IF(D144&lt;0,"Négatif : vérifier les sorties",IF(D144=0,"Épuisé","En stock")))</f>
        <v/>
      </c>
    </row>
    <row r="145" customFormat="false" ht="15" hidden="false" customHeight="false" outlineLevel="0" collapsed="false">
      <c r="D145" s="17" t="str">
        <f aca="false">IF(B145="","",SUMIFS(Mouvements!$J$2:$J$5000,Mouvements!$D$2:$D$5000,A145,Mouvements!$G$2:$G$5000,B145))</f>
        <v/>
      </c>
      <c r="E145" s="17" t="str">
        <f aca="false">IF(B145="","",IF(D145&lt;0,"Négatif : vérifier les sorties",IF(D145=0,"Épuisé","En stock")))</f>
        <v/>
      </c>
    </row>
    <row r="146" customFormat="false" ht="15" hidden="false" customHeight="false" outlineLevel="0" collapsed="false">
      <c r="D146" s="17" t="str">
        <f aca="false">IF(B146="","",SUMIFS(Mouvements!$J$2:$J$5000,Mouvements!$D$2:$D$5000,A146,Mouvements!$G$2:$G$5000,B146))</f>
        <v/>
      </c>
      <c r="E146" s="17" t="str">
        <f aca="false">IF(B146="","",IF(D146&lt;0,"Négatif : vérifier les sorties",IF(D146=0,"Épuisé","En stock")))</f>
        <v/>
      </c>
    </row>
    <row r="147" customFormat="false" ht="15" hidden="false" customHeight="false" outlineLevel="0" collapsed="false">
      <c r="D147" s="17" t="str">
        <f aca="false">IF(B147="","",SUMIFS(Mouvements!$J$2:$J$5000,Mouvements!$D$2:$D$5000,A147,Mouvements!$G$2:$G$5000,B147))</f>
        <v/>
      </c>
      <c r="E147" s="17" t="str">
        <f aca="false">IF(B147="","",IF(D147&lt;0,"Négatif : vérifier les sorties",IF(D147=0,"Épuisé","En stock")))</f>
        <v/>
      </c>
    </row>
    <row r="148" customFormat="false" ht="15" hidden="false" customHeight="false" outlineLevel="0" collapsed="false">
      <c r="D148" s="17" t="str">
        <f aca="false">IF(B148="","",SUMIFS(Mouvements!$J$2:$J$5000,Mouvements!$D$2:$D$5000,A148,Mouvements!$G$2:$G$5000,B148))</f>
        <v/>
      </c>
      <c r="E148" s="17" t="str">
        <f aca="false">IF(B148="","",IF(D148&lt;0,"Négatif : vérifier les sorties",IF(D148=0,"Épuisé","En stock")))</f>
        <v/>
      </c>
    </row>
    <row r="149" customFormat="false" ht="15" hidden="false" customHeight="false" outlineLevel="0" collapsed="false">
      <c r="D149" s="17" t="str">
        <f aca="false">IF(B149="","",SUMIFS(Mouvements!$J$2:$J$5000,Mouvements!$D$2:$D$5000,A149,Mouvements!$G$2:$G$5000,B149))</f>
        <v/>
      </c>
      <c r="E149" s="17" t="str">
        <f aca="false">IF(B149="","",IF(D149&lt;0,"Négatif : vérifier les sorties",IF(D149=0,"Épuisé","En stock")))</f>
        <v/>
      </c>
    </row>
    <row r="150" customFormat="false" ht="15" hidden="false" customHeight="false" outlineLevel="0" collapsed="false">
      <c r="D150" s="17" t="str">
        <f aca="false">IF(B150="","",SUMIFS(Mouvements!$J$2:$J$5000,Mouvements!$D$2:$D$5000,A150,Mouvements!$G$2:$G$5000,B150))</f>
        <v/>
      </c>
      <c r="E150" s="17" t="str">
        <f aca="false">IF(B150="","",IF(D150&lt;0,"Négatif : vérifier les sorties",IF(D150=0,"Épuisé","En stock")))</f>
        <v/>
      </c>
    </row>
    <row r="151" customFormat="false" ht="15" hidden="false" customHeight="false" outlineLevel="0" collapsed="false">
      <c r="D151" s="17" t="str">
        <f aca="false">IF(B151="","",SUMIFS(Mouvements!$J$2:$J$5000,Mouvements!$D$2:$D$5000,A151,Mouvements!$G$2:$G$5000,B151))</f>
        <v/>
      </c>
      <c r="E151" s="17" t="str">
        <f aca="false">IF(B151="","",IF(D151&lt;0,"Négatif : vérifier les sorties",IF(D151=0,"Épuisé","En stock")))</f>
        <v/>
      </c>
    </row>
    <row r="152" customFormat="false" ht="15" hidden="false" customHeight="false" outlineLevel="0" collapsed="false">
      <c r="D152" s="17" t="str">
        <f aca="false">IF(B152="","",SUMIFS(Mouvements!$J$2:$J$5000,Mouvements!$D$2:$D$5000,A152,Mouvements!$G$2:$G$5000,B152))</f>
        <v/>
      </c>
      <c r="E152" s="17" t="str">
        <f aca="false">IF(B152="","",IF(D152&lt;0,"Négatif : vérifier les sorties",IF(D152=0,"Épuisé","En stock")))</f>
        <v/>
      </c>
    </row>
    <row r="153" customFormat="false" ht="15" hidden="false" customHeight="false" outlineLevel="0" collapsed="false">
      <c r="D153" s="17" t="str">
        <f aca="false">IF(B153="","",SUMIFS(Mouvements!$J$2:$J$5000,Mouvements!$D$2:$D$5000,A153,Mouvements!$G$2:$G$5000,B153))</f>
        <v/>
      </c>
      <c r="E153" s="17" t="str">
        <f aca="false">IF(B153="","",IF(D153&lt;0,"Négatif : vérifier les sorties",IF(D153=0,"Épuisé","En stock")))</f>
        <v/>
      </c>
    </row>
    <row r="154" customFormat="false" ht="15" hidden="false" customHeight="false" outlineLevel="0" collapsed="false">
      <c r="D154" s="17" t="str">
        <f aca="false">IF(B154="","",SUMIFS(Mouvements!$J$2:$J$5000,Mouvements!$D$2:$D$5000,A154,Mouvements!$G$2:$G$5000,B154))</f>
        <v/>
      </c>
      <c r="E154" s="17" t="str">
        <f aca="false">IF(B154="","",IF(D154&lt;0,"Négatif : vérifier les sorties",IF(D154=0,"Épuisé","En stock")))</f>
        <v/>
      </c>
    </row>
    <row r="155" customFormat="false" ht="15" hidden="false" customHeight="false" outlineLevel="0" collapsed="false">
      <c r="D155" s="17" t="str">
        <f aca="false">IF(B155="","",SUMIFS(Mouvements!$J$2:$J$5000,Mouvements!$D$2:$D$5000,A155,Mouvements!$G$2:$G$5000,B155))</f>
        <v/>
      </c>
      <c r="E155" s="17" t="str">
        <f aca="false">IF(B155="","",IF(D155&lt;0,"Négatif : vérifier les sorties",IF(D155=0,"Épuisé","En stock")))</f>
        <v/>
      </c>
    </row>
    <row r="156" customFormat="false" ht="15" hidden="false" customHeight="false" outlineLevel="0" collapsed="false">
      <c r="D156" s="17" t="str">
        <f aca="false">IF(B156="","",SUMIFS(Mouvements!$J$2:$J$5000,Mouvements!$D$2:$D$5000,A156,Mouvements!$G$2:$G$5000,B156))</f>
        <v/>
      </c>
      <c r="E156" s="17" t="str">
        <f aca="false">IF(B156="","",IF(D156&lt;0,"Négatif : vérifier les sorties",IF(D156=0,"Épuisé","En stock")))</f>
        <v/>
      </c>
    </row>
    <row r="157" customFormat="false" ht="15" hidden="false" customHeight="false" outlineLevel="0" collapsed="false">
      <c r="D157" s="17" t="str">
        <f aca="false">IF(B157="","",SUMIFS(Mouvements!$J$2:$J$5000,Mouvements!$D$2:$D$5000,A157,Mouvements!$G$2:$G$5000,B157))</f>
        <v/>
      </c>
      <c r="E157" s="17" t="str">
        <f aca="false">IF(B157="","",IF(D157&lt;0,"Négatif : vérifier les sorties",IF(D157=0,"Épuisé","En stock")))</f>
        <v/>
      </c>
    </row>
    <row r="158" customFormat="false" ht="15" hidden="false" customHeight="false" outlineLevel="0" collapsed="false">
      <c r="D158" s="17" t="str">
        <f aca="false">IF(B158="","",SUMIFS(Mouvements!$J$2:$J$5000,Mouvements!$D$2:$D$5000,A158,Mouvements!$G$2:$G$5000,B158))</f>
        <v/>
      </c>
      <c r="E158" s="17" t="str">
        <f aca="false">IF(B158="","",IF(D158&lt;0,"Négatif : vérifier les sorties",IF(D158=0,"Épuisé","En stock")))</f>
        <v/>
      </c>
    </row>
    <row r="159" customFormat="false" ht="15" hidden="false" customHeight="false" outlineLevel="0" collapsed="false">
      <c r="D159" s="17" t="str">
        <f aca="false">IF(B159="","",SUMIFS(Mouvements!$J$2:$J$5000,Mouvements!$D$2:$D$5000,A159,Mouvements!$G$2:$G$5000,B159))</f>
        <v/>
      </c>
      <c r="E159" s="17" t="str">
        <f aca="false">IF(B159="","",IF(D159&lt;0,"Négatif : vérifier les sorties",IF(D159=0,"Épuisé","En stock")))</f>
        <v/>
      </c>
    </row>
    <row r="160" customFormat="false" ht="15" hidden="false" customHeight="false" outlineLevel="0" collapsed="false">
      <c r="D160" s="17" t="str">
        <f aca="false">IF(B160="","",SUMIFS(Mouvements!$J$2:$J$5000,Mouvements!$D$2:$D$5000,A160,Mouvements!$G$2:$G$5000,B160))</f>
        <v/>
      </c>
      <c r="E160" s="17" t="str">
        <f aca="false">IF(B160="","",IF(D160&lt;0,"Négatif : vérifier les sorties",IF(D160=0,"Épuisé","En stock")))</f>
        <v/>
      </c>
    </row>
    <row r="161" customFormat="false" ht="15" hidden="false" customHeight="false" outlineLevel="0" collapsed="false">
      <c r="D161" s="17" t="str">
        <f aca="false">IF(B161="","",SUMIFS(Mouvements!$J$2:$J$5000,Mouvements!$D$2:$D$5000,A161,Mouvements!$G$2:$G$5000,B161))</f>
        <v/>
      </c>
      <c r="E161" s="17" t="str">
        <f aca="false">IF(B161="","",IF(D161&lt;0,"Négatif : vérifier les sorties",IF(D161=0,"Épuisé","En stock")))</f>
        <v/>
      </c>
    </row>
    <row r="162" customFormat="false" ht="15" hidden="false" customHeight="false" outlineLevel="0" collapsed="false">
      <c r="D162" s="17" t="str">
        <f aca="false">IF(B162="","",SUMIFS(Mouvements!$J$2:$J$5000,Mouvements!$D$2:$D$5000,A162,Mouvements!$G$2:$G$5000,B162))</f>
        <v/>
      </c>
      <c r="E162" s="17" t="str">
        <f aca="false">IF(B162="","",IF(D162&lt;0,"Négatif : vérifier les sorties",IF(D162=0,"Épuisé","En stock")))</f>
        <v/>
      </c>
    </row>
    <row r="163" customFormat="false" ht="15" hidden="false" customHeight="false" outlineLevel="0" collapsed="false">
      <c r="D163" s="17" t="str">
        <f aca="false">IF(B163="","",SUMIFS(Mouvements!$J$2:$J$5000,Mouvements!$D$2:$D$5000,A163,Mouvements!$G$2:$G$5000,B163))</f>
        <v/>
      </c>
      <c r="E163" s="17" t="str">
        <f aca="false">IF(B163="","",IF(D163&lt;0,"Négatif : vérifier les sorties",IF(D163=0,"Épuisé","En stock")))</f>
        <v/>
      </c>
    </row>
    <row r="164" customFormat="false" ht="15" hidden="false" customHeight="false" outlineLevel="0" collapsed="false">
      <c r="D164" s="17" t="str">
        <f aca="false">IF(B164="","",SUMIFS(Mouvements!$J$2:$J$5000,Mouvements!$D$2:$D$5000,A164,Mouvements!$G$2:$G$5000,B164))</f>
        <v/>
      </c>
      <c r="E164" s="17" t="str">
        <f aca="false">IF(B164="","",IF(D164&lt;0,"Négatif : vérifier les sorties",IF(D164=0,"Épuisé","En stock")))</f>
        <v/>
      </c>
    </row>
    <row r="165" customFormat="false" ht="15" hidden="false" customHeight="false" outlineLevel="0" collapsed="false">
      <c r="D165" s="17" t="str">
        <f aca="false">IF(B165="","",SUMIFS(Mouvements!$J$2:$J$5000,Mouvements!$D$2:$D$5000,A165,Mouvements!$G$2:$G$5000,B165))</f>
        <v/>
      </c>
      <c r="E165" s="17" t="str">
        <f aca="false">IF(B165="","",IF(D165&lt;0,"Négatif : vérifier les sorties",IF(D165=0,"Épuisé","En stock")))</f>
        <v/>
      </c>
    </row>
    <row r="166" customFormat="false" ht="15" hidden="false" customHeight="false" outlineLevel="0" collapsed="false">
      <c r="D166" s="17" t="str">
        <f aca="false">IF(B166="","",SUMIFS(Mouvements!$J$2:$J$5000,Mouvements!$D$2:$D$5000,A166,Mouvements!$G$2:$G$5000,B166))</f>
        <v/>
      </c>
      <c r="E166" s="17" t="str">
        <f aca="false">IF(B166="","",IF(D166&lt;0,"Négatif : vérifier les sorties",IF(D166=0,"Épuisé","En stock")))</f>
        <v/>
      </c>
    </row>
    <row r="167" customFormat="false" ht="15" hidden="false" customHeight="false" outlineLevel="0" collapsed="false">
      <c r="D167" s="17" t="str">
        <f aca="false">IF(B167="","",SUMIFS(Mouvements!$J$2:$J$5000,Mouvements!$D$2:$D$5000,A167,Mouvements!$G$2:$G$5000,B167))</f>
        <v/>
      </c>
      <c r="E167" s="17" t="str">
        <f aca="false">IF(B167="","",IF(D167&lt;0,"Négatif : vérifier les sorties",IF(D167=0,"Épuisé","En stock")))</f>
        <v/>
      </c>
    </row>
    <row r="168" customFormat="false" ht="15" hidden="false" customHeight="false" outlineLevel="0" collapsed="false">
      <c r="D168" s="17" t="str">
        <f aca="false">IF(B168="","",SUMIFS(Mouvements!$J$2:$J$5000,Mouvements!$D$2:$D$5000,A168,Mouvements!$G$2:$G$5000,B168))</f>
        <v/>
      </c>
      <c r="E168" s="17" t="str">
        <f aca="false">IF(B168="","",IF(D168&lt;0,"Négatif : vérifier les sorties",IF(D168=0,"Épuisé","En stock")))</f>
        <v/>
      </c>
    </row>
    <row r="169" customFormat="false" ht="15" hidden="false" customHeight="false" outlineLevel="0" collapsed="false">
      <c r="D169" s="17" t="str">
        <f aca="false">IF(B169="","",SUMIFS(Mouvements!$J$2:$J$5000,Mouvements!$D$2:$D$5000,A169,Mouvements!$G$2:$G$5000,B169))</f>
        <v/>
      </c>
      <c r="E169" s="17" t="str">
        <f aca="false">IF(B169="","",IF(D169&lt;0,"Négatif : vérifier les sorties",IF(D169=0,"Épuisé","En stock")))</f>
        <v/>
      </c>
    </row>
    <row r="170" customFormat="false" ht="15" hidden="false" customHeight="false" outlineLevel="0" collapsed="false">
      <c r="D170" s="17" t="str">
        <f aca="false">IF(B170="","",SUMIFS(Mouvements!$J$2:$J$5000,Mouvements!$D$2:$D$5000,A170,Mouvements!$G$2:$G$5000,B170))</f>
        <v/>
      </c>
      <c r="E170" s="17" t="str">
        <f aca="false">IF(B170="","",IF(D170&lt;0,"Négatif : vérifier les sorties",IF(D170=0,"Épuisé","En stock")))</f>
        <v/>
      </c>
    </row>
    <row r="171" customFormat="false" ht="15" hidden="false" customHeight="false" outlineLevel="0" collapsed="false">
      <c r="D171" s="17" t="str">
        <f aca="false">IF(B171="","",SUMIFS(Mouvements!$J$2:$J$5000,Mouvements!$D$2:$D$5000,A171,Mouvements!$G$2:$G$5000,B171))</f>
        <v/>
      </c>
      <c r="E171" s="17" t="str">
        <f aca="false">IF(B171="","",IF(D171&lt;0,"Négatif : vérifier les sorties",IF(D171=0,"Épuisé","En stock")))</f>
        <v/>
      </c>
    </row>
    <row r="172" customFormat="false" ht="15" hidden="false" customHeight="false" outlineLevel="0" collapsed="false">
      <c r="D172" s="17" t="str">
        <f aca="false">IF(B172="","",SUMIFS(Mouvements!$J$2:$J$5000,Mouvements!$D$2:$D$5000,A172,Mouvements!$G$2:$G$5000,B172))</f>
        <v/>
      </c>
      <c r="E172" s="17" t="str">
        <f aca="false">IF(B172="","",IF(D172&lt;0,"Négatif : vérifier les sorties",IF(D172=0,"Épuisé","En stock")))</f>
        <v/>
      </c>
    </row>
    <row r="173" customFormat="false" ht="15" hidden="false" customHeight="false" outlineLevel="0" collapsed="false">
      <c r="D173" s="17" t="str">
        <f aca="false">IF(B173="","",SUMIFS(Mouvements!$J$2:$J$5000,Mouvements!$D$2:$D$5000,A173,Mouvements!$G$2:$G$5000,B173))</f>
        <v/>
      </c>
      <c r="E173" s="17" t="str">
        <f aca="false">IF(B173="","",IF(D173&lt;0,"Négatif : vérifier les sorties",IF(D173=0,"Épuisé","En stock")))</f>
        <v/>
      </c>
    </row>
    <row r="174" customFormat="false" ht="15" hidden="false" customHeight="false" outlineLevel="0" collapsed="false">
      <c r="D174" s="17" t="str">
        <f aca="false">IF(B174="","",SUMIFS(Mouvements!$J$2:$J$5000,Mouvements!$D$2:$D$5000,A174,Mouvements!$G$2:$G$5000,B174))</f>
        <v/>
      </c>
      <c r="E174" s="17" t="str">
        <f aca="false">IF(B174="","",IF(D174&lt;0,"Négatif : vérifier les sorties",IF(D174=0,"Épuisé","En stock")))</f>
        <v/>
      </c>
    </row>
    <row r="175" customFormat="false" ht="15" hidden="false" customHeight="false" outlineLevel="0" collapsed="false">
      <c r="D175" s="17" t="str">
        <f aca="false">IF(B175="","",SUMIFS(Mouvements!$J$2:$J$5000,Mouvements!$D$2:$D$5000,A175,Mouvements!$G$2:$G$5000,B175))</f>
        <v/>
      </c>
      <c r="E175" s="17" t="str">
        <f aca="false">IF(B175="","",IF(D175&lt;0,"Négatif : vérifier les sorties",IF(D175=0,"Épuisé","En stock")))</f>
        <v/>
      </c>
    </row>
    <row r="176" customFormat="false" ht="15" hidden="false" customHeight="false" outlineLevel="0" collapsed="false">
      <c r="D176" s="17" t="str">
        <f aca="false">IF(B176="","",SUMIFS(Mouvements!$J$2:$J$5000,Mouvements!$D$2:$D$5000,A176,Mouvements!$G$2:$G$5000,B176))</f>
        <v/>
      </c>
      <c r="E176" s="17" t="str">
        <f aca="false">IF(B176="","",IF(D176&lt;0,"Négatif : vérifier les sorties",IF(D176=0,"Épuisé","En stock")))</f>
        <v/>
      </c>
    </row>
    <row r="177" customFormat="false" ht="15" hidden="false" customHeight="false" outlineLevel="0" collapsed="false">
      <c r="D177" s="17" t="str">
        <f aca="false">IF(B177="","",SUMIFS(Mouvements!$J$2:$J$5000,Mouvements!$D$2:$D$5000,A177,Mouvements!$G$2:$G$5000,B177))</f>
        <v/>
      </c>
      <c r="E177" s="17" t="str">
        <f aca="false">IF(B177="","",IF(D177&lt;0,"Négatif : vérifier les sorties",IF(D177=0,"Épuisé","En stock")))</f>
        <v/>
      </c>
    </row>
    <row r="178" customFormat="false" ht="15" hidden="false" customHeight="false" outlineLevel="0" collapsed="false">
      <c r="D178" s="17" t="str">
        <f aca="false">IF(B178="","",SUMIFS(Mouvements!$J$2:$J$5000,Mouvements!$D$2:$D$5000,A178,Mouvements!$G$2:$G$5000,B178))</f>
        <v/>
      </c>
      <c r="E178" s="17" t="str">
        <f aca="false">IF(B178="","",IF(D178&lt;0,"Négatif : vérifier les sorties",IF(D178=0,"Épuisé","En stock")))</f>
        <v/>
      </c>
    </row>
    <row r="179" customFormat="false" ht="15" hidden="false" customHeight="false" outlineLevel="0" collapsed="false">
      <c r="D179" s="17" t="str">
        <f aca="false">IF(B179="","",SUMIFS(Mouvements!$J$2:$J$5000,Mouvements!$D$2:$D$5000,A179,Mouvements!$G$2:$G$5000,B179))</f>
        <v/>
      </c>
      <c r="E179" s="17" t="str">
        <f aca="false">IF(B179="","",IF(D179&lt;0,"Négatif : vérifier les sorties",IF(D179=0,"Épuisé","En stock")))</f>
        <v/>
      </c>
    </row>
    <row r="180" customFormat="false" ht="15" hidden="false" customHeight="false" outlineLevel="0" collapsed="false">
      <c r="D180" s="17" t="str">
        <f aca="false">IF(B180="","",SUMIFS(Mouvements!$J$2:$J$5000,Mouvements!$D$2:$D$5000,A180,Mouvements!$G$2:$G$5000,B180))</f>
        <v/>
      </c>
      <c r="E180" s="17" t="str">
        <f aca="false">IF(B180="","",IF(D180&lt;0,"Négatif : vérifier les sorties",IF(D180=0,"Épuisé","En stock")))</f>
        <v/>
      </c>
    </row>
    <row r="181" customFormat="false" ht="15" hidden="false" customHeight="false" outlineLevel="0" collapsed="false">
      <c r="D181" s="17" t="str">
        <f aca="false">IF(B181="","",SUMIFS(Mouvements!$J$2:$J$5000,Mouvements!$D$2:$D$5000,A181,Mouvements!$G$2:$G$5000,B181))</f>
        <v/>
      </c>
      <c r="E181" s="17" t="str">
        <f aca="false">IF(B181="","",IF(D181&lt;0,"Négatif : vérifier les sorties",IF(D181=0,"Épuisé","En stock")))</f>
        <v/>
      </c>
    </row>
    <row r="182" customFormat="false" ht="15" hidden="false" customHeight="false" outlineLevel="0" collapsed="false">
      <c r="D182" s="17" t="str">
        <f aca="false">IF(B182="","",SUMIFS(Mouvements!$J$2:$J$5000,Mouvements!$D$2:$D$5000,A182,Mouvements!$G$2:$G$5000,B182))</f>
        <v/>
      </c>
      <c r="E182" s="17" t="str">
        <f aca="false">IF(B182="","",IF(D182&lt;0,"Négatif : vérifier les sorties",IF(D182=0,"Épuisé","En stock")))</f>
        <v/>
      </c>
    </row>
    <row r="183" customFormat="false" ht="15" hidden="false" customHeight="false" outlineLevel="0" collapsed="false">
      <c r="D183" s="17" t="str">
        <f aca="false">IF(B183="","",SUMIFS(Mouvements!$J$2:$J$5000,Mouvements!$D$2:$D$5000,A183,Mouvements!$G$2:$G$5000,B183))</f>
        <v/>
      </c>
      <c r="E183" s="17" t="str">
        <f aca="false">IF(B183="","",IF(D183&lt;0,"Négatif : vérifier les sorties",IF(D183=0,"Épuisé","En stock")))</f>
        <v/>
      </c>
    </row>
    <row r="184" customFormat="false" ht="15" hidden="false" customHeight="false" outlineLevel="0" collapsed="false">
      <c r="D184" s="17" t="str">
        <f aca="false">IF(B184="","",SUMIFS(Mouvements!$J$2:$J$5000,Mouvements!$D$2:$D$5000,A184,Mouvements!$G$2:$G$5000,B184))</f>
        <v/>
      </c>
      <c r="E184" s="17" t="str">
        <f aca="false">IF(B184="","",IF(D184&lt;0,"Négatif : vérifier les sorties",IF(D184=0,"Épuisé","En stock")))</f>
        <v/>
      </c>
    </row>
    <row r="185" customFormat="false" ht="15" hidden="false" customHeight="false" outlineLevel="0" collapsed="false">
      <c r="D185" s="17" t="str">
        <f aca="false">IF(B185="","",SUMIFS(Mouvements!$J$2:$J$5000,Mouvements!$D$2:$D$5000,A185,Mouvements!$G$2:$G$5000,B185))</f>
        <v/>
      </c>
      <c r="E185" s="17" t="str">
        <f aca="false">IF(B185="","",IF(D185&lt;0,"Négatif : vérifier les sorties",IF(D185=0,"Épuisé","En stock")))</f>
        <v/>
      </c>
    </row>
    <row r="186" customFormat="false" ht="15" hidden="false" customHeight="false" outlineLevel="0" collapsed="false">
      <c r="D186" s="17" t="str">
        <f aca="false">IF(B186="","",SUMIFS(Mouvements!$J$2:$J$5000,Mouvements!$D$2:$D$5000,A186,Mouvements!$G$2:$G$5000,B186))</f>
        <v/>
      </c>
      <c r="E186" s="17" t="str">
        <f aca="false">IF(B186="","",IF(D186&lt;0,"Négatif : vérifier les sorties",IF(D186=0,"Épuisé","En stock")))</f>
        <v/>
      </c>
    </row>
    <row r="187" customFormat="false" ht="15" hidden="false" customHeight="false" outlineLevel="0" collapsed="false">
      <c r="D187" s="17" t="str">
        <f aca="false">IF(B187="","",SUMIFS(Mouvements!$J$2:$J$5000,Mouvements!$D$2:$D$5000,A187,Mouvements!$G$2:$G$5000,B187))</f>
        <v/>
      </c>
      <c r="E187" s="17" t="str">
        <f aca="false">IF(B187="","",IF(D187&lt;0,"Négatif : vérifier les sorties",IF(D187=0,"Épuisé","En stock")))</f>
        <v/>
      </c>
    </row>
    <row r="188" customFormat="false" ht="15" hidden="false" customHeight="false" outlineLevel="0" collapsed="false">
      <c r="D188" s="17" t="str">
        <f aca="false">IF(B188="","",SUMIFS(Mouvements!$J$2:$J$5000,Mouvements!$D$2:$D$5000,A188,Mouvements!$G$2:$G$5000,B188))</f>
        <v/>
      </c>
      <c r="E188" s="17" t="str">
        <f aca="false">IF(B188="","",IF(D188&lt;0,"Négatif : vérifier les sorties",IF(D188=0,"Épuisé","En stock")))</f>
        <v/>
      </c>
    </row>
    <row r="189" customFormat="false" ht="15" hidden="false" customHeight="false" outlineLevel="0" collapsed="false">
      <c r="D189" s="17" t="str">
        <f aca="false">IF(B189="","",SUMIFS(Mouvements!$J$2:$J$5000,Mouvements!$D$2:$D$5000,A189,Mouvements!$G$2:$G$5000,B189))</f>
        <v/>
      </c>
      <c r="E189" s="17" t="str">
        <f aca="false">IF(B189="","",IF(D189&lt;0,"Négatif : vérifier les sorties",IF(D189=0,"Épuisé","En stock")))</f>
        <v/>
      </c>
    </row>
    <row r="190" customFormat="false" ht="15" hidden="false" customHeight="false" outlineLevel="0" collapsed="false">
      <c r="D190" s="17" t="str">
        <f aca="false">IF(B190="","",SUMIFS(Mouvements!$J$2:$J$5000,Mouvements!$D$2:$D$5000,A190,Mouvements!$G$2:$G$5000,B190))</f>
        <v/>
      </c>
      <c r="E190" s="17" t="str">
        <f aca="false">IF(B190="","",IF(D190&lt;0,"Négatif : vérifier les sorties",IF(D190=0,"Épuisé","En stock")))</f>
        <v/>
      </c>
    </row>
    <row r="191" customFormat="false" ht="15" hidden="false" customHeight="false" outlineLevel="0" collapsed="false">
      <c r="D191" s="17" t="str">
        <f aca="false">IF(B191="","",SUMIFS(Mouvements!$J$2:$J$5000,Mouvements!$D$2:$D$5000,A191,Mouvements!$G$2:$G$5000,B191))</f>
        <v/>
      </c>
      <c r="E191" s="17" t="str">
        <f aca="false">IF(B191="","",IF(D191&lt;0,"Négatif : vérifier les sorties",IF(D191=0,"Épuisé","En stock")))</f>
        <v/>
      </c>
    </row>
    <row r="192" customFormat="false" ht="15" hidden="false" customHeight="false" outlineLevel="0" collapsed="false">
      <c r="D192" s="17" t="str">
        <f aca="false">IF(B192="","",SUMIFS(Mouvements!$J$2:$J$5000,Mouvements!$D$2:$D$5000,A192,Mouvements!$G$2:$G$5000,B192))</f>
        <v/>
      </c>
      <c r="E192" s="17" t="str">
        <f aca="false">IF(B192="","",IF(D192&lt;0,"Négatif : vérifier les sorties",IF(D192=0,"Épuisé","En stock")))</f>
        <v/>
      </c>
    </row>
    <row r="193" customFormat="false" ht="15" hidden="false" customHeight="false" outlineLevel="0" collapsed="false">
      <c r="D193" s="17" t="str">
        <f aca="false">IF(B193="","",SUMIFS(Mouvements!$J$2:$J$5000,Mouvements!$D$2:$D$5000,A193,Mouvements!$G$2:$G$5000,B193))</f>
        <v/>
      </c>
      <c r="E193" s="17" t="str">
        <f aca="false">IF(B193="","",IF(D193&lt;0,"Négatif : vérifier les sorties",IF(D193=0,"Épuisé","En stock")))</f>
        <v/>
      </c>
    </row>
    <row r="194" customFormat="false" ht="15" hidden="false" customHeight="false" outlineLevel="0" collapsed="false">
      <c r="D194" s="17" t="str">
        <f aca="false">IF(B194="","",SUMIFS(Mouvements!$J$2:$J$5000,Mouvements!$D$2:$D$5000,A194,Mouvements!$G$2:$G$5000,B194))</f>
        <v/>
      </c>
      <c r="E194" s="17" t="str">
        <f aca="false">IF(B194="","",IF(D194&lt;0,"Négatif : vérifier les sorties",IF(D194=0,"Épuisé","En stock")))</f>
        <v/>
      </c>
    </row>
    <row r="195" customFormat="false" ht="15" hidden="false" customHeight="false" outlineLevel="0" collapsed="false">
      <c r="D195" s="17" t="str">
        <f aca="false">IF(B195="","",SUMIFS(Mouvements!$J$2:$J$5000,Mouvements!$D$2:$D$5000,A195,Mouvements!$G$2:$G$5000,B195))</f>
        <v/>
      </c>
      <c r="E195" s="17" t="str">
        <f aca="false">IF(B195="","",IF(D195&lt;0,"Négatif : vérifier les sorties",IF(D195=0,"Épuisé","En stock")))</f>
        <v/>
      </c>
    </row>
    <row r="196" customFormat="false" ht="15" hidden="false" customHeight="false" outlineLevel="0" collapsed="false">
      <c r="D196" s="17" t="str">
        <f aca="false">IF(B196="","",SUMIFS(Mouvements!$J$2:$J$5000,Mouvements!$D$2:$D$5000,A196,Mouvements!$G$2:$G$5000,B196))</f>
        <v/>
      </c>
      <c r="E196" s="17" t="str">
        <f aca="false">IF(B196="","",IF(D196&lt;0,"Négatif : vérifier les sorties",IF(D196=0,"Épuisé","En stock")))</f>
        <v/>
      </c>
    </row>
    <row r="197" customFormat="false" ht="15" hidden="false" customHeight="false" outlineLevel="0" collapsed="false">
      <c r="D197" s="17" t="str">
        <f aca="false">IF(B197="","",SUMIFS(Mouvements!$J$2:$J$5000,Mouvements!$D$2:$D$5000,A197,Mouvements!$G$2:$G$5000,B197))</f>
        <v/>
      </c>
      <c r="E197" s="17" t="str">
        <f aca="false">IF(B197="","",IF(D197&lt;0,"Négatif : vérifier les sorties",IF(D197=0,"Épuisé","En stock")))</f>
        <v/>
      </c>
    </row>
    <row r="198" customFormat="false" ht="15" hidden="false" customHeight="false" outlineLevel="0" collapsed="false">
      <c r="D198" s="17" t="str">
        <f aca="false">IF(B198="","",SUMIFS(Mouvements!$J$2:$J$5000,Mouvements!$D$2:$D$5000,A198,Mouvements!$G$2:$G$5000,B198))</f>
        <v/>
      </c>
      <c r="E198" s="17" t="str">
        <f aca="false">IF(B198="","",IF(D198&lt;0,"Négatif : vérifier les sorties",IF(D198=0,"Épuisé","En stock")))</f>
        <v/>
      </c>
    </row>
    <row r="199" customFormat="false" ht="15" hidden="false" customHeight="false" outlineLevel="0" collapsed="false">
      <c r="D199" s="17" t="str">
        <f aca="false">IF(B199="","",SUMIFS(Mouvements!$J$2:$J$5000,Mouvements!$D$2:$D$5000,A199,Mouvements!$G$2:$G$5000,B199))</f>
        <v/>
      </c>
      <c r="E199" s="17" t="str">
        <f aca="false">IF(B199="","",IF(D199&lt;0,"Négatif : vérifier les sorties",IF(D199=0,"Épuisé","En stock")))</f>
        <v/>
      </c>
    </row>
    <row r="200" customFormat="false" ht="15" hidden="false" customHeight="false" outlineLevel="0" collapsed="false">
      <c r="D200" s="17" t="str">
        <f aca="false">IF(B200="","",SUMIFS(Mouvements!$J$2:$J$5000,Mouvements!$D$2:$D$5000,A200,Mouvements!$G$2:$G$5000,B200))</f>
        <v/>
      </c>
      <c r="E200" s="17" t="str">
        <f aca="false">IF(B200="","",IF(D200&lt;0,"Négatif : vérifier les sorties",IF(D200=0,"Épuisé","En stock")))</f>
        <v/>
      </c>
    </row>
    <row r="201" customFormat="false" ht="15" hidden="false" customHeight="false" outlineLevel="0" collapsed="false">
      <c r="D201" s="17" t="str">
        <f aca="false">IF(B201="","",SUMIFS(Mouvements!$J$2:$J$5000,Mouvements!$D$2:$D$5000,A201,Mouvements!$G$2:$G$5000,B201))</f>
        <v/>
      </c>
      <c r="E201" s="17" t="str">
        <f aca="false">IF(B201="","",IF(D201&lt;0,"Négatif : vérifier les sorties",IF(D201=0,"Épuisé","En stock")))</f>
        <v/>
      </c>
    </row>
    <row r="202" customFormat="false" ht="15" hidden="false" customHeight="false" outlineLevel="0" collapsed="false">
      <c r="D202" s="17" t="str">
        <f aca="false">IF(B202="","",SUMIFS(Mouvements!$J$2:$J$5000,Mouvements!$D$2:$D$5000,A202,Mouvements!$G$2:$G$5000,B202))</f>
        <v/>
      </c>
      <c r="E202" s="17" t="str">
        <f aca="false">IF(B202="","",IF(D202&lt;0,"Négatif : vérifier les sorties",IF(D202=0,"Épuisé","En stock")))</f>
        <v/>
      </c>
    </row>
    <row r="203" customFormat="false" ht="15" hidden="false" customHeight="false" outlineLevel="0" collapsed="false">
      <c r="D203" s="17" t="str">
        <f aca="false">IF(B203="","",SUMIFS(Mouvements!$J$2:$J$5000,Mouvements!$D$2:$D$5000,A203,Mouvements!$G$2:$G$5000,B203))</f>
        <v/>
      </c>
      <c r="E203" s="17" t="str">
        <f aca="false">IF(B203="","",IF(D203&lt;0,"Négatif : vérifier les sorties",IF(D203=0,"Épuisé","En stock")))</f>
        <v/>
      </c>
    </row>
    <row r="204" customFormat="false" ht="15" hidden="false" customHeight="false" outlineLevel="0" collapsed="false">
      <c r="D204" s="17" t="str">
        <f aca="false">IF(B204="","",SUMIFS(Mouvements!$J$2:$J$5000,Mouvements!$D$2:$D$5000,A204,Mouvements!$G$2:$G$5000,B204))</f>
        <v/>
      </c>
      <c r="E204" s="17" t="str">
        <f aca="false">IF(B204="","",IF(D204&lt;0,"Négatif : vérifier les sorties",IF(D204=0,"Épuisé","En stock")))</f>
        <v/>
      </c>
    </row>
    <row r="205" customFormat="false" ht="15" hidden="false" customHeight="false" outlineLevel="0" collapsed="false">
      <c r="D205" s="17" t="str">
        <f aca="false">IF(B205="","",SUMIFS(Mouvements!$J$2:$J$5000,Mouvements!$D$2:$D$5000,A205,Mouvements!$G$2:$G$5000,B205))</f>
        <v/>
      </c>
      <c r="E205" s="17" t="str">
        <f aca="false">IF(B205="","",IF(D205&lt;0,"Négatif : vérifier les sorties",IF(D205=0,"Épuisé","En stock")))</f>
        <v/>
      </c>
    </row>
    <row r="206" customFormat="false" ht="15" hidden="false" customHeight="false" outlineLevel="0" collapsed="false">
      <c r="D206" s="17" t="str">
        <f aca="false">IF(B206="","",SUMIFS(Mouvements!$J$2:$J$5000,Mouvements!$D$2:$D$5000,A206,Mouvements!$G$2:$G$5000,B206))</f>
        <v/>
      </c>
      <c r="E206" s="17" t="str">
        <f aca="false">IF(B206="","",IF(D206&lt;0,"Négatif : vérifier les sorties",IF(D206=0,"Épuisé","En stock")))</f>
        <v/>
      </c>
    </row>
    <row r="207" customFormat="false" ht="15" hidden="false" customHeight="false" outlineLevel="0" collapsed="false">
      <c r="D207" s="17" t="str">
        <f aca="false">IF(B207="","",SUMIFS(Mouvements!$J$2:$J$5000,Mouvements!$D$2:$D$5000,A207,Mouvements!$G$2:$G$5000,B207))</f>
        <v/>
      </c>
      <c r="E207" s="17" t="str">
        <f aca="false">IF(B207="","",IF(D207&lt;0,"Négatif : vérifier les sorties",IF(D207=0,"Épuisé","En stock")))</f>
        <v/>
      </c>
    </row>
    <row r="208" customFormat="false" ht="15" hidden="false" customHeight="false" outlineLevel="0" collapsed="false">
      <c r="D208" s="17" t="str">
        <f aca="false">IF(B208="","",SUMIFS(Mouvements!$J$2:$J$5000,Mouvements!$D$2:$D$5000,A208,Mouvements!$G$2:$G$5000,B208))</f>
        <v/>
      </c>
      <c r="E208" s="17" t="str">
        <f aca="false">IF(B208="","",IF(D208&lt;0,"Négatif : vérifier les sorties",IF(D208=0,"Épuisé","En stock")))</f>
        <v/>
      </c>
    </row>
    <row r="209" customFormat="false" ht="15" hidden="false" customHeight="false" outlineLevel="0" collapsed="false">
      <c r="D209" s="17" t="str">
        <f aca="false">IF(B209="","",SUMIFS(Mouvements!$J$2:$J$5000,Mouvements!$D$2:$D$5000,A209,Mouvements!$G$2:$G$5000,B209))</f>
        <v/>
      </c>
      <c r="E209" s="17" t="str">
        <f aca="false">IF(B209="","",IF(D209&lt;0,"Négatif : vérifier les sorties",IF(D209=0,"Épuisé","En stock")))</f>
        <v/>
      </c>
    </row>
    <row r="210" customFormat="false" ht="15" hidden="false" customHeight="false" outlineLevel="0" collapsed="false">
      <c r="D210" s="17" t="str">
        <f aca="false">IF(B210="","",SUMIFS(Mouvements!$J$2:$J$5000,Mouvements!$D$2:$D$5000,A210,Mouvements!$G$2:$G$5000,B210))</f>
        <v/>
      </c>
      <c r="E210" s="17" t="str">
        <f aca="false">IF(B210="","",IF(D210&lt;0,"Négatif : vérifier les sorties",IF(D210=0,"Épuisé","En stock")))</f>
        <v/>
      </c>
    </row>
    <row r="211" customFormat="false" ht="15" hidden="false" customHeight="false" outlineLevel="0" collapsed="false">
      <c r="D211" s="17" t="str">
        <f aca="false">IF(B211="","",SUMIFS(Mouvements!$J$2:$J$5000,Mouvements!$D$2:$D$5000,A211,Mouvements!$G$2:$G$5000,B211))</f>
        <v/>
      </c>
      <c r="E211" s="17" t="str">
        <f aca="false">IF(B211="","",IF(D211&lt;0,"Négatif : vérifier les sorties",IF(D211=0,"Épuisé","En stock")))</f>
        <v/>
      </c>
    </row>
    <row r="212" customFormat="false" ht="15" hidden="false" customHeight="false" outlineLevel="0" collapsed="false">
      <c r="D212" s="17" t="str">
        <f aca="false">IF(B212="","",SUMIFS(Mouvements!$J$2:$J$5000,Mouvements!$D$2:$D$5000,A212,Mouvements!$G$2:$G$5000,B212))</f>
        <v/>
      </c>
      <c r="E212" s="17" t="str">
        <f aca="false">IF(B212="","",IF(D212&lt;0,"Négatif : vérifier les sorties",IF(D212=0,"Épuisé","En stock")))</f>
        <v/>
      </c>
    </row>
    <row r="213" customFormat="false" ht="15" hidden="false" customHeight="false" outlineLevel="0" collapsed="false">
      <c r="D213" s="17" t="str">
        <f aca="false">IF(B213="","",SUMIFS(Mouvements!$J$2:$J$5000,Mouvements!$D$2:$D$5000,A213,Mouvements!$G$2:$G$5000,B213))</f>
        <v/>
      </c>
      <c r="E213" s="17" t="str">
        <f aca="false">IF(B213="","",IF(D213&lt;0,"Négatif : vérifier les sorties",IF(D213=0,"Épuisé","En stock")))</f>
        <v/>
      </c>
    </row>
    <row r="214" customFormat="false" ht="15" hidden="false" customHeight="false" outlineLevel="0" collapsed="false">
      <c r="D214" s="17" t="str">
        <f aca="false">IF(B214="","",SUMIFS(Mouvements!$J$2:$J$5000,Mouvements!$D$2:$D$5000,A214,Mouvements!$G$2:$G$5000,B214))</f>
        <v/>
      </c>
      <c r="E214" s="17" t="str">
        <f aca="false">IF(B214="","",IF(D214&lt;0,"Négatif : vérifier les sorties",IF(D214=0,"Épuisé","En stock")))</f>
        <v/>
      </c>
    </row>
    <row r="215" customFormat="false" ht="15" hidden="false" customHeight="false" outlineLevel="0" collapsed="false">
      <c r="D215" s="17" t="str">
        <f aca="false">IF(B215="","",SUMIFS(Mouvements!$J$2:$J$5000,Mouvements!$D$2:$D$5000,A215,Mouvements!$G$2:$G$5000,B215))</f>
        <v/>
      </c>
      <c r="E215" s="17" t="str">
        <f aca="false">IF(B215="","",IF(D215&lt;0,"Négatif : vérifier les sorties",IF(D215=0,"Épuisé","En stock")))</f>
        <v/>
      </c>
    </row>
    <row r="216" customFormat="false" ht="15" hidden="false" customHeight="false" outlineLevel="0" collapsed="false">
      <c r="D216" s="17" t="str">
        <f aca="false">IF(B216="","",SUMIFS(Mouvements!$J$2:$J$5000,Mouvements!$D$2:$D$5000,A216,Mouvements!$G$2:$G$5000,B216))</f>
        <v/>
      </c>
      <c r="E216" s="17" t="str">
        <f aca="false">IF(B216="","",IF(D216&lt;0,"Négatif : vérifier les sorties",IF(D216=0,"Épuisé","En stock")))</f>
        <v/>
      </c>
    </row>
    <row r="217" customFormat="false" ht="15" hidden="false" customHeight="false" outlineLevel="0" collapsed="false">
      <c r="D217" s="17" t="str">
        <f aca="false">IF(B217="","",SUMIFS(Mouvements!$J$2:$J$5000,Mouvements!$D$2:$D$5000,A217,Mouvements!$G$2:$G$5000,B217))</f>
        <v/>
      </c>
      <c r="E217" s="17" t="str">
        <f aca="false">IF(B217="","",IF(D217&lt;0,"Négatif : vérifier les sorties",IF(D217=0,"Épuisé","En stock")))</f>
        <v/>
      </c>
    </row>
    <row r="218" customFormat="false" ht="15" hidden="false" customHeight="false" outlineLevel="0" collapsed="false">
      <c r="D218" s="17" t="str">
        <f aca="false">IF(B218="","",SUMIFS(Mouvements!$J$2:$J$5000,Mouvements!$D$2:$D$5000,A218,Mouvements!$G$2:$G$5000,B218))</f>
        <v/>
      </c>
      <c r="E218" s="17" t="str">
        <f aca="false">IF(B218="","",IF(D218&lt;0,"Négatif : vérifier les sorties",IF(D218=0,"Épuisé","En stock")))</f>
        <v/>
      </c>
    </row>
    <row r="219" customFormat="false" ht="15" hidden="false" customHeight="false" outlineLevel="0" collapsed="false">
      <c r="D219" s="17" t="str">
        <f aca="false">IF(B219="","",SUMIFS(Mouvements!$J$2:$J$5000,Mouvements!$D$2:$D$5000,A219,Mouvements!$G$2:$G$5000,B219))</f>
        <v/>
      </c>
      <c r="E219" s="17" t="str">
        <f aca="false">IF(B219="","",IF(D219&lt;0,"Négatif : vérifier les sorties",IF(D219=0,"Épuisé","En stock")))</f>
        <v/>
      </c>
    </row>
    <row r="220" customFormat="false" ht="15" hidden="false" customHeight="false" outlineLevel="0" collapsed="false">
      <c r="D220" s="17" t="str">
        <f aca="false">IF(B220="","",SUMIFS(Mouvements!$J$2:$J$5000,Mouvements!$D$2:$D$5000,A220,Mouvements!$G$2:$G$5000,B220))</f>
        <v/>
      </c>
      <c r="E220" s="17" t="str">
        <f aca="false">IF(B220="","",IF(D220&lt;0,"Négatif : vérifier les sorties",IF(D220=0,"Épuisé","En stock")))</f>
        <v/>
      </c>
    </row>
    <row r="221" customFormat="false" ht="15" hidden="false" customHeight="false" outlineLevel="0" collapsed="false">
      <c r="D221" s="17" t="str">
        <f aca="false">IF(B221="","",SUMIFS(Mouvements!$J$2:$J$5000,Mouvements!$D$2:$D$5000,A221,Mouvements!$G$2:$G$5000,B221))</f>
        <v/>
      </c>
      <c r="E221" s="17" t="str">
        <f aca="false">IF(B221="","",IF(D221&lt;0,"Négatif : vérifier les sorties",IF(D221=0,"Épuisé","En stock")))</f>
        <v/>
      </c>
    </row>
    <row r="222" customFormat="false" ht="15" hidden="false" customHeight="false" outlineLevel="0" collapsed="false">
      <c r="D222" s="17" t="str">
        <f aca="false">IF(B222="","",SUMIFS(Mouvements!$J$2:$J$5000,Mouvements!$D$2:$D$5000,A222,Mouvements!$G$2:$G$5000,B222))</f>
        <v/>
      </c>
      <c r="E222" s="17" t="str">
        <f aca="false">IF(B222="","",IF(D222&lt;0,"Négatif : vérifier les sorties",IF(D222=0,"Épuisé","En stock")))</f>
        <v/>
      </c>
    </row>
    <row r="223" customFormat="false" ht="15" hidden="false" customHeight="false" outlineLevel="0" collapsed="false">
      <c r="D223" s="17" t="str">
        <f aca="false">IF(B223="","",SUMIFS(Mouvements!$J$2:$J$5000,Mouvements!$D$2:$D$5000,A223,Mouvements!$G$2:$G$5000,B223))</f>
        <v/>
      </c>
      <c r="E223" s="17" t="str">
        <f aca="false">IF(B223="","",IF(D223&lt;0,"Négatif : vérifier les sorties",IF(D223=0,"Épuisé","En stock")))</f>
        <v/>
      </c>
    </row>
    <row r="224" customFormat="false" ht="15" hidden="false" customHeight="false" outlineLevel="0" collapsed="false">
      <c r="D224" s="17" t="str">
        <f aca="false">IF(B224="","",SUMIFS(Mouvements!$J$2:$J$5000,Mouvements!$D$2:$D$5000,A224,Mouvements!$G$2:$G$5000,B224))</f>
        <v/>
      </c>
      <c r="E224" s="17" t="str">
        <f aca="false">IF(B224="","",IF(D224&lt;0,"Négatif : vérifier les sorties",IF(D224=0,"Épuisé","En stock")))</f>
        <v/>
      </c>
    </row>
    <row r="225" customFormat="false" ht="15" hidden="false" customHeight="false" outlineLevel="0" collapsed="false">
      <c r="D225" s="17" t="str">
        <f aca="false">IF(B225="","",SUMIFS(Mouvements!$J$2:$J$5000,Mouvements!$D$2:$D$5000,A225,Mouvements!$G$2:$G$5000,B225))</f>
        <v/>
      </c>
      <c r="E225" s="17" t="str">
        <f aca="false">IF(B225="","",IF(D225&lt;0,"Négatif : vérifier les sorties",IF(D225=0,"Épuisé","En stock")))</f>
        <v/>
      </c>
    </row>
    <row r="226" customFormat="false" ht="15" hidden="false" customHeight="false" outlineLevel="0" collapsed="false">
      <c r="D226" s="17" t="str">
        <f aca="false">IF(B226="","",SUMIFS(Mouvements!$J$2:$J$5000,Mouvements!$D$2:$D$5000,A226,Mouvements!$G$2:$G$5000,B226))</f>
        <v/>
      </c>
      <c r="E226" s="17" t="str">
        <f aca="false">IF(B226="","",IF(D226&lt;0,"Négatif : vérifier les sorties",IF(D226=0,"Épuisé","En stock")))</f>
        <v/>
      </c>
    </row>
    <row r="227" customFormat="false" ht="15" hidden="false" customHeight="false" outlineLevel="0" collapsed="false">
      <c r="D227" s="17" t="str">
        <f aca="false">IF(B227="","",SUMIFS(Mouvements!$J$2:$J$5000,Mouvements!$D$2:$D$5000,A227,Mouvements!$G$2:$G$5000,B227))</f>
        <v/>
      </c>
      <c r="E227" s="17" t="str">
        <f aca="false">IF(B227="","",IF(D227&lt;0,"Négatif : vérifier les sorties",IF(D227=0,"Épuisé","En stock")))</f>
        <v/>
      </c>
    </row>
    <row r="228" customFormat="false" ht="15" hidden="false" customHeight="false" outlineLevel="0" collapsed="false">
      <c r="D228" s="17" t="str">
        <f aca="false">IF(B228="","",SUMIFS(Mouvements!$J$2:$J$5000,Mouvements!$D$2:$D$5000,A228,Mouvements!$G$2:$G$5000,B228))</f>
        <v/>
      </c>
      <c r="E228" s="17" t="str">
        <f aca="false">IF(B228="","",IF(D228&lt;0,"Négatif : vérifier les sorties",IF(D228=0,"Épuisé","En stock")))</f>
        <v/>
      </c>
    </row>
    <row r="229" customFormat="false" ht="15" hidden="false" customHeight="false" outlineLevel="0" collapsed="false">
      <c r="D229" s="17" t="str">
        <f aca="false">IF(B229="","",SUMIFS(Mouvements!$J$2:$J$5000,Mouvements!$D$2:$D$5000,A229,Mouvements!$G$2:$G$5000,B229))</f>
        <v/>
      </c>
      <c r="E229" s="17" t="str">
        <f aca="false">IF(B229="","",IF(D229&lt;0,"Négatif : vérifier les sorties",IF(D229=0,"Épuisé","En stock")))</f>
        <v/>
      </c>
    </row>
    <row r="230" customFormat="false" ht="15" hidden="false" customHeight="false" outlineLevel="0" collapsed="false">
      <c r="D230" s="17" t="str">
        <f aca="false">IF(B230="","",SUMIFS(Mouvements!$J$2:$J$5000,Mouvements!$D$2:$D$5000,A230,Mouvements!$G$2:$G$5000,B230))</f>
        <v/>
      </c>
      <c r="E230" s="17" t="str">
        <f aca="false">IF(B230="","",IF(D230&lt;0,"Négatif : vérifier les sorties",IF(D230=0,"Épuisé","En stock")))</f>
        <v/>
      </c>
    </row>
    <row r="231" customFormat="false" ht="15" hidden="false" customHeight="false" outlineLevel="0" collapsed="false">
      <c r="D231" s="17" t="str">
        <f aca="false">IF(B231="","",SUMIFS(Mouvements!$J$2:$J$5000,Mouvements!$D$2:$D$5000,A231,Mouvements!$G$2:$G$5000,B231))</f>
        <v/>
      </c>
      <c r="E231" s="17" t="str">
        <f aca="false">IF(B231="","",IF(D231&lt;0,"Négatif : vérifier les sorties",IF(D231=0,"Épuisé","En stock")))</f>
        <v/>
      </c>
    </row>
    <row r="232" customFormat="false" ht="15" hidden="false" customHeight="false" outlineLevel="0" collapsed="false">
      <c r="D232" s="17" t="str">
        <f aca="false">IF(B232="","",SUMIFS(Mouvements!$J$2:$J$5000,Mouvements!$D$2:$D$5000,A232,Mouvements!$G$2:$G$5000,B232))</f>
        <v/>
      </c>
      <c r="E232" s="17" t="str">
        <f aca="false">IF(B232="","",IF(D232&lt;0,"Négatif : vérifier les sorties",IF(D232=0,"Épuisé","En stock")))</f>
        <v/>
      </c>
    </row>
    <row r="233" customFormat="false" ht="15" hidden="false" customHeight="false" outlineLevel="0" collapsed="false">
      <c r="D233" s="17" t="str">
        <f aca="false">IF(B233="","",SUMIFS(Mouvements!$J$2:$J$5000,Mouvements!$D$2:$D$5000,A233,Mouvements!$G$2:$G$5000,B233))</f>
        <v/>
      </c>
      <c r="E233" s="17" t="str">
        <f aca="false">IF(B233="","",IF(D233&lt;0,"Négatif : vérifier les sorties",IF(D233=0,"Épuisé","En stock")))</f>
        <v/>
      </c>
    </row>
    <row r="234" customFormat="false" ht="15" hidden="false" customHeight="false" outlineLevel="0" collapsed="false">
      <c r="D234" s="17" t="str">
        <f aca="false">IF(B234="","",SUMIFS(Mouvements!$J$2:$J$5000,Mouvements!$D$2:$D$5000,A234,Mouvements!$G$2:$G$5000,B234))</f>
        <v/>
      </c>
      <c r="E234" s="17" t="str">
        <f aca="false">IF(B234="","",IF(D234&lt;0,"Négatif : vérifier les sorties",IF(D234=0,"Épuisé","En stock")))</f>
        <v/>
      </c>
    </row>
    <row r="235" customFormat="false" ht="15" hidden="false" customHeight="false" outlineLevel="0" collapsed="false">
      <c r="D235" s="17" t="str">
        <f aca="false">IF(B235="","",SUMIFS(Mouvements!$J$2:$J$5000,Mouvements!$D$2:$D$5000,A235,Mouvements!$G$2:$G$5000,B235))</f>
        <v/>
      </c>
      <c r="E235" s="17" t="str">
        <f aca="false">IF(B235="","",IF(D235&lt;0,"Négatif : vérifier les sorties",IF(D235=0,"Épuisé","En stock")))</f>
        <v/>
      </c>
    </row>
    <row r="236" customFormat="false" ht="15" hidden="false" customHeight="false" outlineLevel="0" collapsed="false">
      <c r="D236" s="17" t="str">
        <f aca="false">IF(B236="","",SUMIFS(Mouvements!$J$2:$J$5000,Mouvements!$D$2:$D$5000,A236,Mouvements!$G$2:$G$5000,B236))</f>
        <v/>
      </c>
      <c r="E236" s="17" t="str">
        <f aca="false">IF(B236="","",IF(D236&lt;0,"Négatif : vérifier les sorties",IF(D236=0,"Épuisé","En stock")))</f>
        <v/>
      </c>
    </row>
    <row r="237" customFormat="false" ht="15" hidden="false" customHeight="false" outlineLevel="0" collapsed="false">
      <c r="D237" s="17" t="str">
        <f aca="false">IF(B237="","",SUMIFS(Mouvements!$J$2:$J$5000,Mouvements!$D$2:$D$5000,A237,Mouvements!$G$2:$G$5000,B237))</f>
        <v/>
      </c>
      <c r="E237" s="17" t="str">
        <f aca="false">IF(B237="","",IF(D237&lt;0,"Négatif : vérifier les sorties",IF(D237=0,"Épuisé","En stock")))</f>
        <v/>
      </c>
    </row>
    <row r="238" customFormat="false" ht="15" hidden="false" customHeight="false" outlineLevel="0" collapsed="false">
      <c r="D238" s="17" t="str">
        <f aca="false">IF(B238="","",SUMIFS(Mouvements!$J$2:$J$5000,Mouvements!$D$2:$D$5000,A238,Mouvements!$G$2:$G$5000,B238))</f>
        <v/>
      </c>
      <c r="E238" s="17" t="str">
        <f aca="false">IF(B238="","",IF(D238&lt;0,"Négatif : vérifier les sorties",IF(D238=0,"Épuisé","En stock")))</f>
        <v/>
      </c>
    </row>
    <row r="239" customFormat="false" ht="15" hidden="false" customHeight="false" outlineLevel="0" collapsed="false">
      <c r="D239" s="17" t="str">
        <f aca="false">IF(B239="","",SUMIFS(Mouvements!$J$2:$J$5000,Mouvements!$D$2:$D$5000,A239,Mouvements!$G$2:$G$5000,B239))</f>
        <v/>
      </c>
      <c r="E239" s="17" t="str">
        <f aca="false">IF(B239="","",IF(D239&lt;0,"Négatif : vérifier les sorties",IF(D239=0,"Épuisé","En stock")))</f>
        <v/>
      </c>
    </row>
    <row r="240" customFormat="false" ht="15" hidden="false" customHeight="false" outlineLevel="0" collapsed="false">
      <c r="D240" s="17" t="str">
        <f aca="false">IF(B240="","",SUMIFS(Mouvements!$J$2:$J$5000,Mouvements!$D$2:$D$5000,A240,Mouvements!$G$2:$G$5000,B240))</f>
        <v/>
      </c>
      <c r="E240" s="17" t="str">
        <f aca="false">IF(B240="","",IF(D240&lt;0,"Négatif : vérifier les sorties",IF(D240=0,"Épuisé","En stock")))</f>
        <v/>
      </c>
    </row>
    <row r="241" customFormat="false" ht="15" hidden="false" customHeight="false" outlineLevel="0" collapsed="false">
      <c r="D241" s="17" t="str">
        <f aca="false">IF(B241="","",SUMIFS(Mouvements!$J$2:$J$5000,Mouvements!$D$2:$D$5000,A241,Mouvements!$G$2:$G$5000,B241))</f>
        <v/>
      </c>
      <c r="E241" s="17" t="str">
        <f aca="false">IF(B241="","",IF(D241&lt;0,"Négatif : vérifier les sorties",IF(D241=0,"Épuisé","En stock")))</f>
        <v/>
      </c>
    </row>
    <row r="242" customFormat="false" ht="15" hidden="false" customHeight="false" outlineLevel="0" collapsed="false">
      <c r="D242" s="17" t="str">
        <f aca="false">IF(B242="","",SUMIFS(Mouvements!$J$2:$J$5000,Mouvements!$D$2:$D$5000,A242,Mouvements!$G$2:$G$5000,B242))</f>
        <v/>
      </c>
      <c r="E242" s="17" t="str">
        <f aca="false">IF(B242="","",IF(D242&lt;0,"Négatif : vérifier les sorties",IF(D242=0,"Épuisé","En stock")))</f>
        <v/>
      </c>
    </row>
    <row r="243" customFormat="false" ht="15" hidden="false" customHeight="false" outlineLevel="0" collapsed="false">
      <c r="D243" s="17" t="str">
        <f aca="false">IF(B243="","",SUMIFS(Mouvements!$J$2:$J$5000,Mouvements!$D$2:$D$5000,A243,Mouvements!$G$2:$G$5000,B243))</f>
        <v/>
      </c>
      <c r="E243" s="17" t="str">
        <f aca="false">IF(B243="","",IF(D243&lt;0,"Négatif : vérifier les sorties",IF(D243=0,"Épuisé","En stock")))</f>
        <v/>
      </c>
    </row>
    <row r="244" customFormat="false" ht="15" hidden="false" customHeight="false" outlineLevel="0" collapsed="false">
      <c r="D244" s="17" t="str">
        <f aca="false">IF(B244="","",SUMIFS(Mouvements!$J$2:$J$5000,Mouvements!$D$2:$D$5000,A244,Mouvements!$G$2:$G$5000,B244))</f>
        <v/>
      </c>
      <c r="E244" s="17" t="str">
        <f aca="false">IF(B244="","",IF(D244&lt;0,"Négatif : vérifier les sorties",IF(D244=0,"Épuisé","En stock")))</f>
        <v/>
      </c>
    </row>
    <row r="245" customFormat="false" ht="15" hidden="false" customHeight="false" outlineLevel="0" collapsed="false">
      <c r="D245" s="17" t="str">
        <f aca="false">IF(B245="","",SUMIFS(Mouvements!$J$2:$J$5000,Mouvements!$D$2:$D$5000,A245,Mouvements!$G$2:$G$5000,B245))</f>
        <v/>
      </c>
      <c r="E245" s="17" t="str">
        <f aca="false">IF(B245="","",IF(D245&lt;0,"Négatif : vérifier les sorties",IF(D245=0,"Épuisé","En stock")))</f>
        <v/>
      </c>
    </row>
    <row r="246" customFormat="false" ht="15" hidden="false" customHeight="false" outlineLevel="0" collapsed="false">
      <c r="D246" s="17" t="str">
        <f aca="false">IF(B246="","",SUMIFS(Mouvements!$J$2:$J$5000,Mouvements!$D$2:$D$5000,A246,Mouvements!$G$2:$G$5000,B246))</f>
        <v/>
      </c>
      <c r="E246" s="17" t="str">
        <f aca="false">IF(B246="","",IF(D246&lt;0,"Négatif : vérifier les sorties",IF(D246=0,"Épuisé","En stock")))</f>
        <v/>
      </c>
    </row>
    <row r="247" customFormat="false" ht="15" hidden="false" customHeight="false" outlineLevel="0" collapsed="false">
      <c r="D247" s="17" t="str">
        <f aca="false">IF(B247="","",SUMIFS(Mouvements!$J$2:$J$5000,Mouvements!$D$2:$D$5000,A247,Mouvements!$G$2:$G$5000,B247))</f>
        <v/>
      </c>
      <c r="E247" s="17" t="str">
        <f aca="false">IF(B247="","",IF(D247&lt;0,"Négatif : vérifier les sorties",IF(D247=0,"Épuisé","En stock")))</f>
        <v/>
      </c>
    </row>
    <row r="248" customFormat="false" ht="15" hidden="false" customHeight="false" outlineLevel="0" collapsed="false">
      <c r="D248" s="17" t="str">
        <f aca="false">IF(B248="","",SUMIFS(Mouvements!$J$2:$J$5000,Mouvements!$D$2:$D$5000,A248,Mouvements!$G$2:$G$5000,B248))</f>
        <v/>
      </c>
      <c r="E248" s="17" t="str">
        <f aca="false">IF(B248="","",IF(D248&lt;0,"Négatif : vérifier les sorties",IF(D248=0,"Épuisé","En stock")))</f>
        <v/>
      </c>
    </row>
    <row r="249" customFormat="false" ht="15" hidden="false" customHeight="false" outlineLevel="0" collapsed="false">
      <c r="D249" s="17" t="str">
        <f aca="false">IF(B249="","",SUMIFS(Mouvements!$J$2:$J$5000,Mouvements!$D$2:$D$5000,A249,Mouvements!$G$2:$G$5000,B249))</f>
        <v/>
      </c>
      <c r="E249" s="17" t="str">
        <f aca="false">IF(B249="","",IF(D249&lt;0,"Négatif : vérifier les sorties",IF(D249=0,"Épuisé","En stock")))</f>
        <v/>
      </c>
    </row>
    <row r="250" customFormat="false" ht="15" hidden="false" customHeight="false" outlineLevel="0" collapsed="false">
      <c r="D250" s="17" t="str">
        <f aca="false">IF(B250="","",SUMIFS(Mouvements!$J$2:$J$5000,Mouvements!$D$2:$D$5000,A250,Mouvements!$G$2:$G$5000,B250))</f>
        <v/>
      </c>
      <c r="E250" s="17" t="str">
        <f aca="false">IF(B250="","",IF(D250&lt;0,"Négatif : vérifier les sorties",IF(D250=0,"Épuisé","En stock")))</f>
        <v/>
      </c>
    </row>
    <row r="251" customFormat="false" ht="15" hidden="false" customHeight="false" outlineLevel="0" collapsed="false">
      <c r="D251" s="17" t="str">
        <f aca="false">IF(B251="","",SUMIFS(Mouvements!$J$2:$J$5000,Mouvements!$D$2:$D$5000,A251,Mouvements!$G$2:$G$5000,B251))</f>
        <v/>
      </c>
      <c r="E251" s="17" t="str">
        <f aca="false">IF(B251="","",IF(D251&lt;0,"Négatif : vérifier les sorties",IF(D251=0,"Épuisé","En stock")))</f>
        <v/>
      </c>
    </row>
    <row r="252" customFormat="false" ht="15" hidden="false" customHeight="false" outlineLevel="0" collapsed="false">
      <c r="D252" s="17" t="str">
        <f aca="false">IF(B252="","",SUMIFS(Mouvements!$J$2:$J$5000,Mouvements!$D$2:$D$5000,A252,Mouvements!$G$2:$G$5000,B252))</f>
        <v/>
      </c>
      <c r="E252" s="17" t="str">
        <f aca="false">IF(B252="","",IF(D252&lt;0,"Négatif : vérifier les sorties",IF(D252=0,"Épuisé","En stock")))</f>
        <v/>
      </c>
    </row>
    <row r="253" customFormat="false" ht="15" hidden="false" customHeight="false" outlineLevel="0" collapsed="false">
      <c r="D253" s="17" t="str">
        <f aca="false">IF(B253="","",SUMIFS(Mouvements!$J$2:$J$5000,Mouvements!$D$2:$D$5000,A253,Mouvements!$G$2:$G$5000,B253))</f>
        <v/>
      </c>
      <c r="E253" s="17" t="str">
        <f aca="false">IF(B253="","",IF(D253&lt;0,"Négatif : vérifier les sorties",IF(D253=0,"Épuisé","En stock")))</f>
        <v/>
      </c>
    </row>
    <row r="254" customFormat="false" ht="15" hidden="false" customHeight="false" outlineLevel="0" collapsed="false">
      <c r="D254" s="17" t="str">
        <f aca="false">IF(B254="","",SUMIFS(Mouvements!$J$2:$J$5000,Mouvements!$D$2:$D$5000,A254,Mouvements!$G$2:$G$5000,B254))</f>
        <v/>
      </c>
      <c r="E254" s="17" t="str">
        <f aca="false">IF(B254="","",IF(D254&lt;0,"Négatif : vérifier les sorties",IF(D254=0,"Épuisé","En stock")))</f>
        <v/>
      </c>
    </row>
    <row r="255" customFormat="false" ht="15" hidden="false" customHeight="false" outlineLevel="0" collapsed="false">
      <c r="D255" s="17" t="str">
        <f aca="false">IF(B255="","",SUMIFS(Mouvements!$J$2:$J$5000,Mouvements!$D$2:$D$5000,A255,Mouvements!$G$2:$G$5000,B255))</f>
        <v/>
      </c>
      <c r="E255" s="17" t="str">
        <f aca="false">IF(B255="","",IF(D255&lt;0,"Négatif : vérifier les sorties",IF(D255=0,"Épuisé","En stock")))</f>
        <v/>
      </c>
    </row>
    <row r="256" customFormat="false" ht="15" hidden="false" customHeight="false" outlineLevel="0" collapsed="false">
      <c r="D256" s="17" t="str">
        <f aca="false">IF(B256="","",SUMIFS(Mouvements!$J$2:$J$5000,Mouvements!$D$2:$D$5000,A256,Mouvements!$G$2:$G$5000,B256))</f>
        <v/>
      </c>
      <c r="E256" s="17" t="str">
        <f aca="false">IF(B256="","",IF(D256&lt;0,"Négatif : vérifier les sorties",IF(D256=0,"Épuisé","En stock")))</f>
        <v/>
      </c>
    </row>
    <row r="257" customFormat="false" ht="15" hidden="false" customHeight="false" outlineLevel="0" collapsed="false">
      <c r="D257" s="17" t="str">
        <f aca="false">IF(B257="","",SUMIFS(Mouvements!$J$2:$J$5000,Mouvements!$D$2:$D$5000,A257,Mouvements!$G$2:$G$5000,B257))</f>
        <v/>
      </c>
      <c r="E257" s="17" t="str">
        <f aca="false">IF(B257="","",IF(D257&lt;0,"Négatif : vérifier les sorties",IF(D257=0,"Épuisé","En stock")))</f>
        <v/>
      </c>
    </row>
    <row r="258" customFormat="false" ht="15" hidden="false" customHeight="false" outlineLevel="0" collapsed="false">
      <c r="D258" s="17" t="str">
        <f aca="false">IF(B258="","",SUMIFS(Mouvements!$J$2:$J$5000,Mouvements!$D$2:$D$5000,A258,Mouvements!$G$2:$G$5000,B258))</f>
        <v/>
      </c>
      <c r="E258" s="17" t="str">
        <f aca="false">IF(B258="","",IF(D258&lt;0,"Négatif : vérifier les sorties",IF(D258=0,"Épuisé","En stock")))</f>
        <v/>
      </c>
    </row>
    <row r="259" customFormat="false" ht="15" hidden="false" customHeight="false" outlineLevel="0" collapsed="false">
      <c r="D259" s="17" t="str">
        <f aca="false">IF(B259="","",SUMIFS(Mouvements!$J$2:$J$5000,Mouvements!$D$2:$D$5000,A259,Mouvements!$G$2:$G$5000,B259))</f>
        <v/>
      </c>
      <c r="E259" s="17" t="str">
        <f aca="false">IF(B259="","",IF(D259&lt;0,"Négatif : vérifier les sorties",IF(D259=0,"Épuisé","En stock")))</f>
        <v/>
      </c>
    </row>
    <row r="260" customFormat="false" ht="15" hidden="false" customHeight="false" outlineLevel="0" collapsed="false">
      <c r="D260" s="17" t="str">
        <f aca="false">IF(B260="","",SUMIFS(Mouvements!$J$2:$J$5000,Mouvements!$D$2:$D$5000,A260,Mouvements!$G$2:$G$5000,B260))</f>
        <v/>
      </c>
      <c r="E260" s="17" t="str">
        <f aca="false">IF(B260="","",IF(D260&lt;0,"Négatif : vérifier les sorties",IF(D260=0,"Épuisé","En stock")))</f>
        <v/>
      </c>
    </row>
    <row r="261" customFormat="false" ht="15" hidden="false" customHeight="false" outlineLevel="0" collapsed="false">
      <c r="D261" s="17" t="str">
        <f aca="false">IF(B261="","",SUMIFS(Mouvements!$J$2:$J$5000,Mouvements!$D$2:$D$5000,A261,Mouvements!$G$2:$G$5000,B261))</f>
        <v/>
      </c>
      <c r="E261" s="17" t="str">
        <f aca="false">IF(B261="","",IF(D261&lt;0,"Négatif : vérifier les sorties",IF(D261=0,"Épuisé","En stock")))</f>
        <v/>
      </c>
    </row>
    <row r="262" customFormat="false" ht="15" hidden="false" customHeight="false" outlineLevel="0" collapsed="false">
      <c r="D262" s="17" t="str">
        <f aca="false">IF(B262="","",SUMIFS(Mouvements!$J$2:$J$5000,Mouvements!$D$2:$D$5000,A262,Mouvements!$G$2:$G$5000,B262))</f>
        <v/>
      </c>
      <c r="E262" s="17" t="str">
        <f aca="false">IF(B262="","",IF(D262&lt;0,"Négatif : vérifier les sorties",IF(D262=0,"Épuisé","En stock")))</f>
        <v/>
      </c>
    </row>
    <row r="263" customFormat="false" ht="15" hidden="false" customHeight="false" outlineLevel="0" collapsed="false">
      <c r="D263" s="17" t="str">
        <f aca="false">IF(B263="","",SUMIFS(Mouvements!$J$2:$J$5000,Mouvements!$D$2:$D$5000,A263,Mouvements!$G$2:$G$5000,B263))</f>
        <v/>
      </c>
      <c r="E263" s="17" t="str">
        <f aca="false">IF(B263="","",IF(D263&lt;0,"Négatif : vérifier les sorties",IF(D263=0,"Épuisé","En stock")))</f>
        <v/>
      </c>
    </row>
    <row r="264" customFormat="false" ht="15" hidden="false" customHeight="false" outlineLevel="0" collapsed="false">
      <c r="D264" s="17" t="str">
        <f aca="false">IF(B264="","",SUMIFS(Mouvements!$J$2:$J$5000,Mouvements!$D$2:$D$5000,A264,Mouvements!$G$2:$G$5000,B264))</f>
        <v/>
      </c>
      <c r="E264" s="17" t="str">
        <f aca="false">IF(B264="","",IF(D264&lt;0,"Négatif : vérifier les sorties",IF(D264=0,"Épuisé","En stock")))</f>
        <v/>
      </c>
    </row>
    <row r="265" customFormat="false" ht="15" hidden="false" customHeight="false" outlineLevel="0" collapsed="false">
      <c r="D265" s="17" t="str">
        <f aca="false">IF(B265="","",SUMIFS(Mouvements!$J$2:$J$5000,Mouvements!$D$2:$D$5000,A265,Mouvements!$G$2:$G$5000,B265))</f>
        <v/>
      </c>
      <c r="E265" s="17" t="str">
        <f aca="false">IF(B265="","",IF(D265&lt;0,"Négatif : vérifier les sorties",IF(D265=0,"Épuisé","En stock")))</f>
        <v/>
      </c>
    </row>
    <row r="266" customFormat="false" ht="15" hidden="false" customHeight="false" outlineLevel="0" collapsed="false">
      <c r="D266" s="17" t="str">
        <f aca="false">IF(B266="","",SUMIFS(Mouvements!$J$2:$J$5000,Mouvements!$D$2:$D$5000,A266,Mouvements!$G$2:$G$5000,B266))</f>
        <v/>
      </c>
      <c r="E266" s="17" t="str">
        <f aca="false">IF(B266="","",IF(D266&lt;0,"Négatif : vérifier les sorties",IF(D266=0,"Épuisé","En stock")))</f>
        <v/>
      </c>
    </row>
    <row r="267" customFormat="false" ht="15" hidden="false" customHeight="false" outlineLevel="0" collapsed="false">
      <c r="D267" s="17" t="str">
        <f aca="false">IF(B267="","",SUMIFS(Mouvements!$J$2:$J$5000,Mouvements!$D$2:$D$5000,A267,Mouvements!$G$2:$G$5000,B267))</f>
        <v/>
      </c>
      <c r="E267" s="17" t="str">
        <f aca="false">IF(B267="","",IF(D267&lt;0,"Négatif : vérifier les sorties",IF(D267=0,"Épuisé","En stock")))</f>
        <v/>
      </c>
    </row>
    <row r="268" customFormat="false" ht="15" hidden="false" customHeight="false" outlineLevel="0" collapsed="false">
      <c r="D268" s="17" t="str">
        <f aca="false">IF(B268="","",SUMIFS(Mouvements!$J$2:$J$5000,Mouvements!$D$2:$D$5000,A268,Mouvements!$G$2:$G$5000,B268))</f>
        <v/>
      </c>
      <c r="E268" s="17" t="str">
        <f aca="false">IF(B268="","",IF(D268&lt;0,"Négatif : vérifier les sorties",IF(D268=0,"Épuisé","En stock")))</f>
        <v/>
      </c>
    </row>
    <row r="269" customFormat="false" ht="15" hidden="false" customHeight="false" outlineLevel="0" collapsed="false">
      <c r="D269" s="17" t="str">
        <f aca="false">IF(B269="","",SUMIFS(Mouvements!$J$2:$J$5000,Mouvements!$D$2:$D$5000,A269,Mouvements!$G$2:$G$5000,B269))</f>
        <v/>
      </c>
      <c r="E269" s="17" t="str">
        <f aca="false">IF(B269="","",IF(D269&lt;0,"Négatif : vérifier les sorties",IF(D269=0,"Épuisé","En stock")))</f>
        <v/>
      </c>
    </row>
    <row r="270" customFormat="false" ht="15" hidden="false" customHeight="false" outlineLevel="0" collapsed="false">
      <c r="D270" s="17" t="str">
        <f aca="false">IF(B270="","",SUMIFS(Mouvements!$J$2:$J$5000,Mouvements!$D$2:$D$5000,A270,Mouvements!$G$2:$G$5000,B270))</f>
        <v/>
      </c>
      <c r="E270" s="17" t="str">
        <f aca="false">IF(B270="","",IF(D270&lt;0,"Négatif : vérifier les sorties",IF(D270=0,"Épuisé","En stock")))</f>
        <v/>
      </c>
    </row>
    <row r="271" customFormat="false" ht="15" hidden="false" customHeight="false" outlineLevel="0" collapsed="false">
      <c r="D271" s="17" t="str">
        <f aca="false">IF(B271="","",SUMIFS(Mouvements!$J$2:$J$5000,Mouvements!$D$2:$D$5000,A271,Mouvements!$G$2:$G$5000,B271))</f>
        <v/>
      </c>
      <c r="E271" s="17" t="str">
        <f aca="false">IF(B271="","",IF(D271&lt;0,"Négatif : vérifier les sorties",IF(D271=0,"Épuisé","En stock")))</f>
        <v/>
      </c>
    </row>
    <row r="272" customFormat="false" ht="15" hidden="false" customHeight="false" outlineLevel="0" collapsed="false">
      <c r="D272" s="17" t="str">
        <f aca="false">IF(B272="","",SUMIFS(Mouvements!$J$2:$J$5000,Mouvements!$D$2:$D$5000,A272,Mouvements!$G$2:$G$5000,B272))</f>
        <v/>
      </c>
      <c r="E272" s="17" t="str">
        <f aca="false">IF(B272="","",IF(D272&lt;0,"Négatif : vérifier les sorties",IF(D272=0,"Épuisé","En stock")))</f>
        <v/>
      </c>
    </row>
    <row r="273" customFormat="false" ht="15" hidden="false" customHeight="false" outlineLevel="0" collapsed="false">
      <c r="D273" s="17" t="str">
        <f aca="false">IF(B273="","",SUMIFS(Mouvements!$J$2:$J$5000,Mouvements!$D$2:$D$5000,A273,Mouvements!$G$2:$G$5000,B273))</f>
        <v/>
      </c>
      <c r="E273" s="17" t="str">
        <f aca="false">IF(B273="","",IF(D273&lt;0,"Négatif : vérifier les sorties",IF(D273=0,"Épuisé","En stock")))</f>
        <v/>
      </c>
    </row>
    <row r="274" customFormat="false" ht="15" hidden="false" customHeight="false" outlineLevel="0" collapsed="false">
      <c r="D274" s="17" t="str">
        <f aca="false">IF(B274="","",SUMIFS(Mouvements!$J$2:$J$5000,Mouvements!$D$2:$D$5000,A274,Mouvements!$G$2:$G$5000,B274))</f>
        <v/>
      </c>
      <c r="E274" s="17" t="str">
        <f aca="false">IF(B274="","",IF(D274&lt;0,"Négatif : vérifier les sorties",IF(D274=0,"Épuisé","En stock")))</f>
        <v/>
      </c>
    </row>
    <row r="275" customFormat="false" ht="15" hidden="false" customHeight="false" outlineLevel="0" collapsed="false">
      <c r="D275" s="17" t="str">
        <f aca="false">IF(B275="","",SUMIFS(Mouvements!$J$2:$J$5000,Mouvements!$D$2:$D$5000,A275,Mouvements!$G$2:$G$5000,B275))</f>
        <v/>
      </c>
      <c r="E275" s="17" t="str">
        <f aca="false">IF(B275="","",IF(D275&lt;0,"Négatif : vérifier les sorties",IF(D275=0,"Épuisé","En stock")))</f>
        <v/>
      </c>
    </row>
    <row r="276" customFormat="false" ht="15" hidden="false" customHeight="false" outlineLevel="0" collapsed="false">
      <c r="D276" s="17" t="str">
        <f aca="false">IF(B276="","",SUMIFS(Mouvements!$J$2:$J$5000,Mouvements!$D$2:$D$5000,A276,Mouvements!$G$2:$G$5000,B276))</f>
        <v/>
      </c>
      <c r="E276" s="17" t="str">
        <f aca="false">IF(B276="","",IF(D276&lt;0,"Négatif : vérifier les sorties",IF(D276=0,"Épuisé","En stock")))</f>
        <v/>
      </c>
    </row>
    <row r="277" customFormat="false" ht="15" hidden="false" customHeight="false" outlineLevel="0" collapsed="false">
      <c r="D277" s="17" t="str">
        <f aca="false">IF(B277="","",SUMIFS(Mouvements!$J$2:$J$5000,Mouvements!$D$2:$D$5000,A277,Mouvements!$G$2:$G$5000,B277))</f>
        <v/>
      </c>
      <c r="E277" s="17" t="str">
        <f aca="false">IF(B277="","",IF(D277&lt;0,"Négatif : vérifier les sorties",IF(D277=0,"Épuisé","En stock")))</f>
        <v/>
      </c>
    </row>
    <row r="278" customFormat="false" ht="15" hidden="false" customHeight="false" outlineLevel="0" collapsed="false">
      <c r="D278" s="17" t="str">
        <f aca="false">IF(B278="","",SUMIFS(Mouvements!$J$2:$J$5000,Mouvements!$D$2:$D$5000,A278,Mouvements!$G$2:$G$5000,B278))</f>
        <v/>
      </c>
      <c r="E278" s="17" t="str">
        <f aca="false">IF(B278="","",IF(D278&lt;0,"Négatif : vérifier les sorties",IF(D278=0,"Épuisé","En stock")))</f>
        <v/>
      </c>
    </row>
    <row r="279" customFormat="false" ht="15" hidden="false" customHeight="false" outlineLevel="0" collapsed="false">
      <c r="D279" s="17" t="str">
        <f aca="false">IF(B279="","",SUMIFS(Mouvements!$J$2:$J$5000,Mouvements!$D$2:$D$5000,A279,Mouvements!$G$2:$G$5000,B279))</f>
        <v/>
      </c>
      <c r="E279" s="17" t="str">
        <f aca="false">IF(B279="","",IF(D279&lt;0,"Négatif : vérifier les sorties",IF(D279=0,"Épuisé","En stock")))</f>
        <v/>
      </c>
    </row>
    <row r="280" customFormat="false" ht="15" hidden="false" customHeight="false" outlineLevel="0" collapsed="false">
      <c r="D280" s="17" t="str">
        <f aca="false">IF(B280="","",SUMIFS(Mouvements!$J$2:$J$5000,Mouvements!$D$2:$D$5000,A280,Mouvements!$G$2:$G$5000,B280))</f>
        <v/>
      </c>
      <c r="E280" s="17" t="str">
        <f aca="false">IF(B280="","",IF(D280&lt;0,"Négatif : vérifier les sorties",IF(D280=0,"Épuisé","En stock")))</f>
        <v/>
      </c>
    </row>
    <row r="281" customFormat="false" ht="15" hidden="false" customHeight="false" outlineLevel="0" collapsed="false">
      <c r="D281" s="17" t="str">
        <f aca="false">IF(B281="","",SUMIFS(Mouvements!$J$2:$J$5000,Mouvements!$D$2:$D$5000,A281,Mouvements!$G$2:$G$5000,B281))</f>
        <v/>
      </c>
      <c r="E281" s="17" t="str">
        <f aca="false">IF(B281="","",IF(D281&lt;0,"Négatif : vérifier les sorties",IF(D281=0,"Épuisé","En stock")))</f>
        <v/>
      </c>
    </row>
    <row r="282" customFormat="false" ht="15" hidden="false" customHeight="false" outlineLevel="0" collapsed="false">
      <c r="D282" s="17" t="str">
        <f aca="false">IF(B282="","",SUMIFS(Mouvements!$J$2:$J$5000,Mouvements!$D$2:$D$5000,A282,Mouvements!$G$2:$G$5000,B282))</f>
        <v/>
      </c>
      <c r="E282" s="17" t="str">
        <f aca="false">IF(B282="","",IF(D282&lt;0,"Négatif : vérifier les sorties",IF(D282=0,"Épuisé","En stock")))</f>
        <v/>
      </c>
    </row>
    <row r="283" customFormat="false" ht="15" hidden="false" customHeight="false" outlineLevel="0" collapsed="false">
      <c r="D283" s="17" t="str">
        <f aca="false">IF(B283="","",SUMIFS(Mouvements!$J$2:$J$5000,Mouvements!$D$2:$D$5000,A283,Mouvements!$G$2:$G$5000,B283))</f>
        <v/>
      </c>
      <c r="E283" s="17" t="str">
        <f aca="false">IF(B283="","",IF(D283&lt;0,"Négatif : vérifier les sorties",IF(D283=0,"Épuisé","En stock")))</f>
        <v/>
      </c>
    </row>
    <row r="284" customFormat="false" ht="15" hidden="false" customHeight="false" outlineLevel="0" collapsed="false">
      <c r="D284" s="17" t="str">
        <f aca="false">IF(B284="","",SUMIFS(Mouvements!$J$2:$J$5000,Mouvements!$D$2:$D$5000,A284,Mouvements!$G$2:$G$5000,B284))</f>
        <v/>
      </c>
      <c r="E284" s="17" t="str">
        <f aca="false">IF(B284="","",IF(D284&lt;0,"Négatif : vérifier les sorties",IF(D284=0,"Épuisé","En stock")))</f>
        <v/>
      </c>
    </row>
    <row r="285" customFormat="false" ht="15" hidden="false" customHeight="false" outlineLevel="0" collapsed="false">
      <c r="D285" s="17" t="str">
        <f aca="false">IF(B285="","",SUMIFS(Mouvements!$J$2:$J$5000,Mouvements!$D$2:$D$5000,A285,Mouvements!$G$2:$G$5000,B285))</f>
        <v/>
      </c>
      <c r="E285" s="17" t="str">
        <f aca="false">IF(B285="","",IF(D285&lt;0,"Négatif : vérifier les sorties",IF(D285=0,"Épuisé","En stock")))</f>
        <v/>
      </c>
    </row>
    <row r="286" customFormat="false" ht="15" hidden="false" customHeight="false" outlineLevel="0" collapsed="false">
      <c r="D286" s="17" t="str">
        <f aca="false">IF(B286="","",SUMIFS(Mouvements!$J$2:$J$5000,Mouvements!$D$2:$D$5000,A286,Mouvements!$G$2:$G$5000,B286))</f>
        <v/>
      </c>
      <c r="E286" s="17" t="str">
        <f aca="false">IF(B286="","",IF(D286&lt;0,"Négatif : vérifier les sorties",IF(D286=0,"Épuisé","En stock")))</f>
        <v/>
      </c>
    </row>
    <row r="287" customFormat="false" ht="15" hidden="false" customHeight="false" outlineLevel="0" collapsed="false">
      <c r="D287" s="17" t="str">
        <f aca="false">IF(B287="","",SUMIFS(Mouvements!$J$2:$J$5000,Mouvements!$D$2:$D$5000,A287,Mouvements!$G$2:$G$5000,B287))</f>
        <v/>
      </c>
      <c r="E287" s="17" t="str">
        <f aca="false">IF(B287="","",IF(D287&lt;0,"Négatif : vérifier les sorties",IF(D287=0,"Épuisé","En stock")))</f>
        <v/>
      </c>
    </row>
    <row r="288" customFormat="false" ht="15" hidden="false" customHeight="false" outlineLevel="0" collapsed="false">
      <c r="D288" s="17" t="str">
        <f aca="false">IF(B288="","",SUMIFS(Mouvements!$J$2:$J$5000,Mouvements!$D$2:$D$5000,A288,Mouvements!$G$2:$G$5000,B288))</f>
        <v/>
      </c>
      <c r="E288" s="17" t="str">
        <f aca="false">IF(B288="","",IF(D288&lt;0,"Négatif : vérifier les sorties",IF(D288=0,"Épuisé","En stock")))</f>
        <v/>
      </c>
    </row>
    <row r="289" customFormat="false" ht="15" hidden="false" customHeight="false" outlineLevel="0" collapsed="false">
      <c r="D289" s="17" t="str">
        <f aca="false">IF(B289="","",SUMIFS(Mouvements!$J$2:$J$5000,Mouvements!$D$2:$D$5000,A289,Mouvements!$G$2:$G$5000,B289))</f>
        <v/>
      </c>
      <c r="E289" s="17" t="str">
        <f aca="false">IF(B289="","",IF(D289&lt;0,"Négatif : vérifier les sorties",IF(D289=0,"Épuisé","En stock")))</f>
        <v/>
      </c>
    </row>
    <row r="290" customFormat="false" ht="15" hidden="false" customHeight="false" outlineLevel="0" collapsed="false">
      <c r="D290" s="17" t="str">
        <f aca="false">IF(B290="","",SUMIFS(Mouvements!$J$2:$J$5000,Mouvements!$D$2:$D$5000,A290,Mouvements!$G$2:$G$5000,B290))</f>
        <v/>
      </c>
      <c r="E290" s="17" t="str">
        <f aca="false">IF(B290="","",IF(D290&lt;0,"Négatif : vérifier les sorties",IF(D290=0,"Épuisé","En stock")))</f>
        <v/>
      </c>
    </row>
    <row r="291" customFormat="false" ht="15" hidden="false" customHeight="false" outlineLevel="0" collapsed="false">
      <c r="D291" s="17" t="str">
        <f aca="false">IF(B291="","",SUMIFS(Mouvements!$J$2:$J$5000,Mouvements!$D$2:$D$5000,A291,Mouvements!$G$2:$G$5000,B291))</f>
        <v/>
      </c>
      <c r="E291" s="17" t="str">
        <f aca="false">IF(B291="","",IF(D291&lt;0,"Négatif : vérifier les sorties",IF(D291=0,"Épuisé","En stock")))</f>
        <v/>
      </c>
    </row>
    <row r="292" customFormat="false" ht="15" hidden="false" customHeight="false" outlineLevel="0" collapsed="false">
      <c r="D292" s="17" t="str">
        <f aca="false">IF(B292="","",SUMIFS(Mouvements!$J$2:$J$5000,Mouvements!$D$2:$D$5000,A292,Mouvements!$G$2:$G$5000,B292))</f>
        <v/>
      </c>
      <c r="E292" s="17" t="str">
        <f aca="false">IF(B292="","",IF(D292&lt;0,"Négatif : vérifier les sorties",IF(D292=0,"Épuisé","En stock")))</f>
        <v/>
      </c>
    </row>
    <row r="293" customFormat="false" ht="15" hidden="false" customHeight="false" outlineLevel="0" collapsed="false">
      <c r="D293" s="17" t="str">
        <f aca="false">IF(B293="","",SUMIFS(Mouvements!$J$2:$J$5000,Mouvements!$D$2:$D$5000,A293,Mouvements!$G$2:$G$5000,B293))</f>
        <v/>
      </c>
      <c r="E293" s="17" t="str">
        <f aca="false">IF(B293="","",IF(D293&lt;0,"Négatif : vérifier les sorties",IF(D293=0,"Épuisé","En stock")))</f>
        <v/>
      </c>
    </row>
    <row r="294" customFormat="false" ht="15" hidden="false" customHeight="false" outlineLevel="0" collapsed="false">
      <c r="D294" s="17" t="str">
        <f aca="false">IF(B294="","",SUMIFS(Mouvements!$J$2:$J$5000,Mouvements!$D$2:$D$5000,A294,Mouvements!$G$2:$G$5000,B294))</f>
        <v/>
      </c>
      <c r="E294" s="17" t="str">
        <f aca="false">IF(B294="","",IF(D294&lt;0,"Négatif : vérifier les sorties",IF(D294=0,"Épuisé","En stock")))</f>
        <v/>
      </c>
    </row>
    <row r="295" customFormat="false" ht="15" hidden="false" customHeight="false" outlineLevel="0" collapsed="false">
      <c r="D295" s="17" t="str">
        <f aca="false">IF(B295="","",SUMIFS(Mouvements!$J$2:$J$5000,Mouvements!$D$2:$D$5000,A295,Mouvements!$G$2:$G$5000,B295))</f>
        <v/>
      </c>
      <c r="E295" s="17" t="str">
        <f aca="false">IF(B295="","",IF(D295&lt;0,"Négatif : vérifier les sorties",IF(D295=0,"Épuisé","En stock")))</f>
        <v/>
      </c>
    </row>
    <row r="296" customFormat="false" ht="15" hidden="false" customHeight="false" outlineLevel="0" collapsed="false">
      <c r="D296" s="17" t="str">
        <f aca="false">IF(B296="","",SUMIFS(Mouvements!$J$2:$J$5000,Mouvements!$D$2:$D$5000,A296,Mouvements!$G$2:$G$5000,B296))</f>
        <v/>
      </c>
      <c r="E296" s="17" t="str">
        <f aca="false">IF(B296="","",IF(D296&lt;0,"Négatif : vérifier les sorties",IF(D296=0,"Épuisé","En stock")))</f>
        <v/>
      </c>
    </row>
    <row r="297" customFormat="false" ht="15" hidden="false" customHeight="false" outlineLevel="0" collapsed="false">
      <c r="D297" s="17" t="str">
        <f aca="false">IF(B297="","",SUMIFS(Mouvements!$J$2:$J$5000,Mouvements!$D$2:$D$5000,A297,Mouvements!$G$2:$G$5000,B297))</f>
        <v/>
      </c>
      <c r="E297" s="17" t="str">
        <f aca="false">IF(B297="","",IF(D297&lt;0,"Négatif : vérifier les sorties",IF(D297=0,"Épuisé","En stock")))</f>
        <v/>
      </c>
    </row>
    <row r="298" customFormat="false" ht="15" hidden="false" customHeight="false" outlineLevel="0" collapsed="false">
      <c r="D298" s="17" t="str">
        <f aca="false">IF(B298="","",SUMIFS(Mouvements!$J$2:$J$5000,Mouvements!$D$2:$D$5000,A298,Mouvements!$G$2:$G$5000,B298))</f>
        <v/>
      </c>
      <c r="E298" s="17" t="str">
        <f aca="false">IF(B298="","",IF(D298&lt;0,"Négatif : vérifier les sorties",IF(D298=0,"Épuisé","En stock")))</f>
        <v/>
      </c>
    </row>
    <row r="299" customFormat="false" ht="15" hidden="false" customHeight="false" outlineLevel="0" collapsed="false">
      <c r="D299" s="17" t="str">
        <f aca="false">IF(B299="","",SUMIFS(Mouvements!$J$2:$J$5000,Mouvements!$D$2:$D$5000,A299,Mouvements!$G$2:$G$5000,B299))</f>
        <v/>
      </c>
      <c r="E299" s="17" t="str">
        <f aca="false">IF(B299="","",IF(D299&lt;0,"Négatif : vérifier les sorties",IF(D299=0,"Épuisé","En stock")))</f>
        <v/>
      </c>
    </row>
    <row r="300" customFormat="false" ht="15" hidden="false" customHeight="false" outlineLevel="0" collapsed="false">
      <c r="D300" s="17" t="str">
        <f aca="false">IF(B300="","",SUMIFS(Mouvements!$J$2:$J$5000,Mouvements!$D$2:$D$5000,A300,Mouvements!$G$2:$G$5000,B300))</f>
        <v/>
      </c>
      <c r="E300" s="17" t="str">
        <f aca="false">IF(B300="","",IF(D300&lt;0,"Négatif : vérifier les sorties",IF(D300=0,"Épuisé","En stock")))</f>
        <v/>
      </c>
    </row>
    <row r="301" customFormat="false" ht="15" hidden="false" customHeight="false" outlineLevel="0" collapsed="false">
      <c r="D301" s="17" t="str">
        <f aca="false">IF(B301="","",SUMIFS(Mouvements!$J$2:$J$5000,Mouvements!$D$2:$D$5000,A301,Mouvements!$G$2:$G$5000,B301))</f>
        <v/>
      </c>
      <c r="E301" s="17" t="str">
        <f aca="false">IF(B301="","",IF(D301&lt;0,"Négatif : vérifier les sorties",IF(D301=0,"Épuisé","En stock")))</f>
        <v/>
      </c>
    </row>
    <row r="302" customFormat="false" ht="15" hidden="false" customHeight="false" outlineLevel="0" collapsed="false">
      <c r="D302" s="17" t="str">
        <f aca="false">IF(B302="","",SUMIFS(Mouvements!$J$2:$J$5000,Mouvements!$D$2:$D$5000,A302,Mouvements!$G$2:$G$5000,B302))</f>
        <v/>
      </c>
      <c r="E302" s="17" t="str">
        <f aca="false">IF(B302="","",IF(D302&lt;0,"Négatif : vérifier les sorties",IF(D302=0,"Épuisé","En stock")))</f>
        <v/>
      </c>
    </row>
    <row r="303" customFormat="false" ht="15" hidden="false" customHeight="false" outlineLevel="0" collapsed="false">
      <c r="D303" s="17" t="str">
        <f aca="false">IF(B303="","",SUMIFS(Mouvements!$J$2:$J$5000,Mouvements!$D$2:$D$5000,A303,Mouvements!$G$2:$G$5000,B303))</f>
        <v/>
      </c>
      <c r="E303" s="17" t="str">
        <f aca="false">IF(B303="","",IF(D303&lt;0,"Négatif : vérifier les sorties",IF(D303=0,"Épuisé","En stock")))</f>
        <v/>
      </c>
    </row>
    <row r="304" customFormat="false" ht="15" hidden="false" customHeight="false" outlineLevel="0" collapsed="false">
      <c r="D304" s="17" t="str">
        <f aca="false">IF(B304="","",SUMIFS(Mouvements!$J$2:$J$5000,Mouvements!$D$2:$D$5000,A304,Mouvements!$G$2:$G$5000,B304))</f>
        <v/>
      </c>
      <c r="E304" s="17" t="str">
        <f aca="false">IF(B304="","",IF(D304&lt;0,"Négatif : vérifier les sorties",IF(D304=0,"Épuisé","En stock")))</f>
        <v/>
      </c>
    </row>
  </sheetData>
  <conditionalFormatting sqref="E5:E304">
    <cfRule type="expression" priority="2" aboveAverage="0" equalAverage="0" bottom="0" percent="0" rank="0" text="" dxfId="10">
      <formula>$E5="En stock"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8"/>
    <col collapsed="false" customWidth="true" hidden="false" outlineLevel="0" max="3" min="3" style="0" width="9"/>
    <col collapsed="false" customWidth="true" hidden="false" outlineLevel="0" max="4" min="4" style="0" width="22"/>
    <col collapsed="false" customWidth="true" hidden="false" outlineLevel="0" max="6" min="5" style="0" width="11"/>
    <col collapsed="false" customWidth="true" hidden="false" outlineLevel="0" max="7" min="7" style="0" width="10"/>
    <col collapsed="false" customWidth="true" hidden="false" outlineLevel="0" max="8" min="8" style="0" width="12"/>
    <col collapsed="false" customWidth="true" hidden="false" outlineLevel="0" max="9" min="9" style="0" width="9"/>
    <col collapsed="false" customWidth="true" hidden="false" outlineLevel="0" max="10" min="10" style="0" width="14"/>
  </cols>
  <sheetData>
    <row r="1" customFormat="false" ht="17.35" hidden="false" customHeight="false" outlineLevel="0" collapsed="false">
      <c r="A1" s="5" t="s">
        <v>1585</v>
      </c>
    </row>
    <row r="2" customFormat="false" ht="15" hidden="false" customHeight="false" outlineLevel="0" collapsed="false">
      <c r="A2" s="6" t="s">
        <v>1586</v>
      </c>
    </row>
    <row r="4" customFormat="false" ht="42" hidden="false" customHeight="true" outlineLevel="0" collapsed="false">
      <c r="A4" s="7" t="s">
        <v>65</v>
      </c>
      <c r="B4" s="7" t="s">
        <v>66</v>
      </c>
      <c r="C4" s="7" t="s">
        <v>1587</v>
      </c>
      <c r="D4" s="7" t="s">
        <v>1455</v>
      </c>
      <c r="E4" s="7" t="s">
        <v>1588</v>
      </c>
      <c r="F4" s="7" t="s">
        <v>71</v>
      </c>
      <c r="G4" s="7" t="s">
        <v>1589</v>
      </c>
      <c r="H4" s="7" t="s">
        <v>76</v>
      </c>
      <c r="I4" s="7" t="s">
        <v>1590</v>
      </c>
      <c r="J4" s="7" t="s">
        <v>1591</v>
      </c>
    </row>
    <row r="5" customFormat="false" ht="15" hidden="false" customHeight="false" outlineLevel="0" collapsed="false">
      <c r="A5" s="15" t="s">
        <v>92</v>
      </c>
      <c r="B5" s="15" t="s">
        <v>1592</v>
      </c>
      <c r="C5" s="15" t="s">
        <v>1593</v>
      </c>
      <c r="D5" s="15" t="s">
        <v>1474</v>
      </c>
      <c r="E5" s="15" t="n">
        <v>7</v>
      </c>
      <c r="F5" s="15" t="n">
        <v>81</v>
      </c>
      <c r="G5" s="15" t="n">
        <v>140</v>
      </c>
      <c r="H5" s="46" t="n">
        <v>2.4</v>
      </c>
      <c r="I5" s="15" t="s">
        <v>1594</v>
      </c>
      <c r="J5" s="15" t="s">
        <v>111</v>
      </c>
    </row>
    <row r="6" customFormat="false" ht="15" hidden="false" customHeight="false" outlineLevel="0" collapsed="false">
      <c r="A6" s="15" t="s">
        <v>95</v>
      </c>
      <c r="B6" s="15" t="s">
        <v>1595</v>
      </c>
      <c r="C6" s="15" t="s">
        <v>1596</v>
      </c>
      <c r="D6" s="15" t="s">
        <v>1460</v>
      </c>
      <c r="E6" s="15" t="n">
        <v>5</v>
      </c>
      <c r="F6" s="15" t="n">
        <v>43</v>
      </c>
      <c r="G6" s="15" t="n">
        <v>120</v>
      </c>
      <c r="H6" s="46" t="n">
        <v>4.8</v>
      </c>
      <c r="I6" s="15" t="s">
        <v>1594</v>
      </c>
      <c r="J6" s="15" t="s">
        <v>93</v>
      </c>
    </row>
    <row r="7" customFormat="false" ht="15" hidden="false" customHeight="false" outlineLevel="0" collapsed="false">
      <c r="A7" s="15" t="s">
        <v>96</v>
      </c>
      <c r="B7" s="15" t="s">
        <v>1597</v>
      </c>
      <c r="C7" s="15" t="s">
        <v>1598</v>
      </c>
      <c r="D7" s="15" t="s">
        <v>1463</v>
      </c>
      <c r="E7" s="15" t="n">
        <v>5</v>
      </c>
      <c r="F7" s="15" t="n">
        <v>24</v>
      </c>
      <c r="G7" s="15" t="n">
        <v>50</v>
      </c>
      <c r="H7" s="46" t="n">
        <v>9.5</v>
      </c>
      <c r="I7" s="15" t="s">
        <v>1594</v>
      </c>
      <c r="J7" s="15" t="s">
        <v>93</v>
      </c>
    </row>
    <row r="8" customFormat="false" ht="15" hidden="false" customHeight="false" outlineLevel="0" collapsed="false">
      <c r="A8" s="15" t="s">
        <v>97</v>
      </c>
      <c r="B8" s="15" t="s">
        <v>1599</v>
      </c>
      <c r="C8" s="15" t="s">
        <v>1600</v>
      </c>
      <c r="D8" s="15" t="s">
        <v>1465</v>
      </c>
      <c r="E8" s="15" t="n">
        <v>4</v>
      </c>
      <c r="F8" s="15" t="n">
        <v>11</v>
      </c>
      <c r="G8" s="15" t="n">
        <v>30</v>
      </c>
      <c r="H8" s="46" t="n">
        <v>7.9</v>
      </c>
      <c r="I8" s="15" t="s">
        <v>1594</v>
      </c>
      <c r="J8" s="15" t="s">
        <v>93</v>
      </c>
    </row>
    <row r="9" customFormat="false" ht="15" hidden="false" customHeight="false" outlineLevel="0" collapsed="false">
      <c r="A9" s="15" t="s">
        <v>98</v>
      </c>
      <c r="B9" s="15" t="s">
        <v>1601</v>
      </c>
      <c r="C9" s="15" t="s">
        <v>1593</v>
      </c>
      <c r="D9" s="15" t="s">
        <v>1467</v>
      </c>
      <c r="E9" s="15" t="n">
        <v>8</v>
      </c>
      <c r="F9" s="15" t="n">
        <v>21</v>
      </c>
      <c r="G9" s="15" t="n">
        <v>24</v>
      </c>
      <c r="H9" s="46" t="n">
        <v>6.2</v>
      </c>
      <c r="I9" s="15" t="s">
        <v>1594</v>
      </c>
      <c r="J9" s="15" t="s">
        <v>93</v>
      </c>
    </row>
    <row r="10" customFormat="false" ht="15" hidden="false" customHeight="false" outlineLevel="0" collapsed="false">
      <c r="A10" s="15" t="s">
        <v>99</v>
      </c>
      <c r="B10" s="15" t="s">
        <v>1602</v>
      </c>
      <c r="C10" s="15" t="s">
        <v>1603</v>
      </c>
      <c r="D10" s="15" t="s">
        <v>1469</v>
      </c>
      <c r="E10" s="15" t="n">
        <v>10</v>
      </c>
      <c r="F10" s="15" t="n">
        <v>7</v>
      </c>
      <c r="G10" s="15" t="n">
        <v>5</v>
      </c>
      <c r="H10" s="46" t="n">
        <v>64</v>
      </c>
      <c r="I10" s="15" t="s">
        <v>1581</v>
      </c>
      <c r="J10" s="15" t="s">
        <v>93</v>
      </c>
    </row>
    <row r="11" customFormat="false" ht="15" hidden="false" customHeight="false" outlineLevel="0" collapsed="false">
      <c r="A11" s="15" t="s">
        <v>102</v>
      </c>
      <c r="B11" s="15" t="s">
        <v>1604</v>
      </c>
      <c r="C11" s="15" t="s">
        <v>1605</v>
      </c>
      <c r="D11" s="15" t="s">
        <v>1471</v>
      </c>
      <c r="E11" s="15" t="n">
        <v>6</v>
      </c>
      <c r="F11" s="15" t="n">
        <v>5</v>
      </c>
      <c r="G11" s="15" t="n">
        <v>3</v>
      </c>
      <c r="H11" s="46" t="n">
        <v>78</v>
      </c>
      <c r="I11" s="15" t="s">
        <v>1581</v>
      </c>
      <c r="J11" s="15" t="s">
        <v>93</v>
      </c>
    </row>
    <row r="12" customFormat="false" ht="15" hidden="false" customHeight="false" outlineLevel="0" collapsed="false">
      <c r="A12" s="15" t="s">
        <v>105</v>
      </c>
      <c r="B12" s="15" t="s">
        <v>1606</v>
      </c>
      <c r="C12" s="15" t="s">
        <v>1593</v>
      </c>
      <c r="D12" s="15" t="s">
        <v>1490</v>
      </c>
      <c r="E12" s="15" t="n">
        <v>10</v>
      </c>
      <c r="F12" s="15" t="n">
        <v>5</v>
      </c>
      <c r="G12" s="15" t="n">
        <v>4</v>
      </c>
      <c r="H12" s="46" t="n">
        <v>18.5</v>
      </c>
      <c r="I12" s="15" t="s">
        <v>1594</v>
      </c>
      <c r="J12" s="15" t="s">
        <v>93</v>
      </c>
    </row>
    <row r="13" customFormat="false" ht="15" hidden="false" customHeight="false" outlineLevel="0" collapsed="false">
      <c r="A13" s="15"/>
      <c r="B13" s="15"/>
      <c r="C13" s="15"/>
      <c r="D13" s="15"/>
      <c r="E13" s="15"/>
      <c r="F13" s="15"/>
      <c r="G13" s="15"/>
      <c r="H13" s="15"/>
      <c r="I13" s="15"/>
      <c r="J13" s="15"/>
    </row>
    <row r="14" customFormat="false" ht="15" hidden="false" customHeight="false" outlineLevel="0" collapsed="false">
      <c r="A14" s="15"/>
      <c r="B14" s="15"/>
      <c r="C14" s="15"/>
      <c r="D14" s="15"/>
      <c r="E14" s="15"/>
      <c r="F14" s="15"/>
      <c r="G14" s="15"/>
      <c r="H14" s="15"/>
      <c r="I14" s="15"/>
      <c r="J14" s="15"/>
    </row>
    <row r="15" customFormat="false" ht="15" hidden="false" customHeight="false" outlineLevel="0" collapsed="false">
      <c r="A15" s="15"/>
      <c r="B15" s="15"/>
      <c r="C15" s="15"/>
      <c r="D15" s="15"/>
      <c r="E15" s="15"/>
      <c r="F15" s="15"/>
      <c r="G15" s="15"/>
      <c r="H15" s="15"/>
      <c r="I15" s="15"/>
      <c r="J15" s="15"/>
    </row>
    <row r="16" customFormat="false" ht="15" hidden="false" customHeight="false" outlineLevel="0" collapsed="false">
      <c r="A16" s="15"/>
      <c r="B16" s="15"/>
      <c r="C16" s="15"/>
      <c r="D16" s="15"/>
      <c r="E16" s="15"/>
      <c r="F16" s="15"/>
      <c r="G16" s="15"/>
      <c r="H16" s="15"/>
      <c r="I16" s="15"/>
      <c r="J16" s="15"/>
    </row>
    <row r="17" customFormat="false" ht="15" hidden="false" customHeight="false" outlineLevel="0" collapsed="false">
      <c r="A17" s="15"/>
      <c r="B17" s="15"/>
      <c r="C17" s="15"/>
      <c r="D17" s="15"/>
      <c r="E17" s="15"/>
      <c r="F17" s="15"/>
      <c r="G17" s="15"/>
      <c r="H17" s="15"/>
      <c r="I17" s="15"/>
      <c r="J17" s="15"/>
    </row>
    <row r="18" customFormat="false" ht="15" hidden="false" customHeight="false" outlineLevel="0" collapsed="false">
      <c r="A18" s="15"/>
      <c r="B18" s="15"/>
      <c r="C18" s="15"/>
      <c r="D18" s="15"/>
      <c r="E18" s="15"/>
      <c r="F18" s="15"/>
      <c r="G18" s="15"/>
      <c r="H18" s="15"/>
      <c r="I18" s="15"/>
      <c r="J18" s="15"/>
    </row>
    <row r="19" customFormat="false" ht="15" hidden="false" customHeight="false" outlineLevel="0" collapsed="false">
      <c r="A19" s="15"/>
      <c r="B19" s="15"/>
      <c r="C19" s="15"/>
      <c r="D19" s="15"/>
      <c r="E19" s="15"/>
      <c r="F19" s="15"/>
      <c r="G19" s="15"/>
      <c r="H19" s="15"/>
      <c r="I19" s="15"/>
      <c r="J19" s="15"/>
    </row>
    <row r="20" customFormat="false" ht="15" hidden="false" customHeight="false" outlineLevel="0" collapsed="false">
      <c r="A20" s="15"/>
      <c r="B20" s="15"/>
      <c r="C20" s="15"/>
      <c r="D20" s="15"/>
      <c r="E20" s="15"/>
      <c r="F20" s="15"/>
      <c r="G20" s="15"/>
      <c r="H20" s="15"/>
      <c r="I20" s="15"/>
      <c r="J20" s="15"/>
    </row>
    <row r="21" customFormat="false" ht="15" hidden="false" customHeight="false" outlineLevel="0" collapsed="false">
      <c r="A21" s="15"/>
      <c r="B21" s="15"/>
      <c r="C21" s="15"/>
      <c r="D21" s="15"/>
      <c r="E21" s="15"/>
      <c r="F21" s="15"/>
      <c r="G21" s="15"/>
      <c r="H21" s="15"/>
      <c r="I21" s="15"/>
      <c r="J21" s="15"/>
    </row>
    <row r="22" customFormat="false" ht="15" hidden="false" customHeight="false" outlineLevel="0" collapsed="false">
      <c r="A22" s="15"/>
      <c r="B22" s="15"/>
      <c r="C22" s="15"/>
      <c r="D22" s="15"/>
      <c r="E22" s="15"/>
      <c r="F22" s="15"/>
      <c r="G22" s="15"/>
      <c r="H22" s="15"/>
      <c r="I22" s="15"/>
      <c r="J22" s="15"/>
    </row>
    <row r="23" customFormat="false" ht="15" hidden="false" customHeight="false" outlineLevel="0" collapsed="false">
      <c r="A23" s="15"/>
      <c r="B23" s="15"/>
      <c r="C23" s="15"/>
      <c r="D23" s="15"/>
      <c r="E23" s="15"/>
      <c r="F23" s="15"/>
      <c r="G23" s="15"/>
      <c r="H23" s="15"/>
      <c r="I23" s="15"/>
      <c r="J23" s="15"/>
    </row>
    <row r="24" customFormat="false" ht="15" hidden="false" customHeight="false" outlineLevel="0" collapsed="false">
      <c r="A24" s="15"/>
      <c r="B24" s="15"/>
      <c r="C24" s="15"/>
      <c r="D24" s="15"/>
      <c r="E24" s="15"/>
      <c r="F24" s="15"/>
      <c r="G24" s="15"/>
      <c r="H24" s="15"/>
      <c r="I24" s="15"/>
      <c r="J24" s="15"/>
    </row>
    <row r="25" customFormat="false" ht="15" hidden="false" customHeight="false" outlineLevel="0" collapsed="false">
      <c r="A25" s="15"/>
      <c r="B25" s="15"/>
      <c r="C25" s="15"/>
      <c r="D25" s="15"/>
      <c r="E25" s="15"/>
      <c r="F25" s="15"/>
      <c r="G25" s="15"/>
      <c r="H25" s="15"/>
      <c r="I25" s="15"/>
      <c r="J25" s="15"/>
    </row>
    <row r="26" customFormat="false" ht="15" hidden="false" customHeight="false" outlineLevel="0" collapsed="false">
      <c r="A26" s="15"/>
      <c r="B26" s="15"/>
      <c r="C26" s="15"/>
      <c r="D26" s="15"/>
      <c r="E26" s="15"/>
      <c r="F26" s="15"/>
      <c r="G26" s="15"/>
      <c r="H26" s="15"/>
      <c r="I26" s="15"/>
      <c r="J26" s="15"/>
    </row>
    <row r="27" customFormat="false" ht="15" hidden="false" customHeight="false" outlineLevel="0" collapsed="false">
      <c r="A27" s="15"/>
      <c r="B27" s="15"/>
      <c r="C27" s="15"/>
      <c r="D27" s="15"/>
      <c r="E27" s="15"/>
      <c r="F27" s="15"/>
      <c r="G27" s="15"/>
      <c r="H27" s="15"/>
      <c r="I27" s="15"/>
      <c r="J27" s="15"/>
    </row>
    <row r="28" customFormat="false" ht="15" hidden="false" customHeight="false" outlineLevel="0" collapsed="false">
      <c r="A28" s="15"/>
      <c r="B28" s="15"/>
      <c r="C28" s="15"/>
      <c r="D28" s="15"/>
      <c r="E28" s="15"/>
      <c r="F28" s="15"/>
      <c r="G28" s="15"/>
      <c r="H28" s="15"/>
      <c r="I28" s="15"/>
      <c r="J28" s="15"/>
    </row>
    <row r="29" customFormat="false" ht="15" hidden="false" customHeight="false" outlineLevel="0" collapsed="false">
      <c r="A29" s="15"/>
      <c r="B29" s="15"/>
      <c r="C29" s="15"/>
      <c r="D29" s="15"/>
      <c r="E29" s="15"/>
      <c r="F29" s="15"/>
      <c r="G29" s="15"/>
      <c r="H29" s="15"/>
      <c r="I29" s="15"/>
      <c r="J29" s="15"/>
    </row>
    <row r="30" customFormat="false" ht="15" hidden="false" customHeight="false" outlineLevel="0" collapsed="false">
      <c r="A30" s="15"/>
      <c r="B30" s="15"/>
      <c r="C30" s="15"/>
      <c r="D30" s="15"/>
      <c r="E30" s="15"/>
      <c r="F30" s="15"/>
      <c r="G30" s="15"/>
      <c r="H30" s="15"/>
      <c r="I30" s="15"/>
      <c r="J30" s="15"/>
    </row>
    <row r="31" customFormat="false" ht="15" hidden="false" customHeight="false" outlineLevel="0" collapsed="false">
      <c r="A31" s="15"/>
      <c r="B31" s="15"/>
      <c r="C31" s="15"/>
      <c r="D31" s="15"/>
      <c r="E31" s="15"/>
      <c r="F31" s="15"/>
      <c r="G31" s="15"/>
      <c r="H31" s="15"/>
      <c r="I31" s="15"/>
      <c r="J31" s="15"/>
    </row>
    <row r="32" customFormat="false" ht="15" hidden="false" customHeight="false" outlineLevel="0" collapsed="false">
      <c r="A32" s="15"/>
      <c r="B32" s="15"/>
      <c r="C32" s="15"/>
      <c r="D32" s="15"/>
      <c r="E32" s="15"/>
      <c r="F32" s="15"/>
      <c r="G32" s="15"/>
      <c r="H32" s="15"/>
      <c r="I32" s="15"/>
      <c r="J32" s="15"/>
    </row>
    <row r="33" customFormat="false" ht="15" hidden="false" customHeight="false" outlineLevel="0" collapsed="false">
      <c r="A33" s="15"/>
      <c r="B33" s="15"/>
      <c r="C33" s="15"/>
      <c r="D33" s="15"/>
      <c r="E33" s="15"/>
      <c r="F33" s="15"/>
      <c r="G33" s="15"/>
      <c r="H33" s="15"/>
      <c r="I33" s="15"/>
      <c r="J33" s="15"/>
    </row>
    <row r="34" customFormat="false" ht="15" hidden="false" customHeight="false" outlineLevel="0" collapsed="false">
      <c r="A34" s="15"/>
      <c r="B34" s="15"/>
      <c r="C34" s="15"/>
      <c r="D34" s="15"/>
      <c r="E34" s="15"/>
      <c r="F34" s="15"/>
      <c r="G34" s="15"/>
      <c r="H34" s="15"/>
      <c r="I34" s="15"/>
      <c r="J34" s="15"/>
    </row>
    <row r="35" customFormat="false" ht="15" hidden="false" customHeight="false" outlineLevel="0" collapsed="false">
      <c r="A35" s="15"/>
      <c r="B35" s="15"/>
      <c r="C35" s="15"/>
      <c r="D35" s="15"/>
      <c r="E35" s="15"/>
      <c r="F35" s="15"/>
      <c r="G35" s="15"/>
      <c r="H35" s="15"/>
      <c r="I35" s="15"/>
      <c r="J35" s="15"/>
    </row>
    <row r="36" customFormat="false" ht="15" hidden="false" customHeight="false" outlineLevel="0" collapsed="false">
      <c r="A36" s="15"/>
      <c r="B36" s="15"/>
      <c r="C36" s="15"/>
      <c r="D36" s="15"/>
      <c r="E36" s="15"/>
      <c r="F36" s="15"/>
      <c r="G36" s="15"/>
      <c r="H36" s="15"/>
      <c r="I36" s="15"/>
      <c r="J36" s="15"/>
    </row>
    <row r="37" customFormat="false" ht="15" hidden="false" customHeight="false" outlineLevel="0" collapsed="false">
      <c r="A37" s="15"/>
      <c r="B37" s="15"/>
      <c r="C37" s="15"/>
      <c r="D37" s="15"/>
      <c r="E37" s="15"/>
      <c r="F37" s="15"/>
      <c r="G37" s="15"/>
      <c r="H37" s="15"/>
      <c r="I37" s="15"/>
      <c r="J37" s="15"/>
    </row>
    <row r="38" customFormat="false" ht="15" hidden="false" customHeight="false" outlineLevel="0" collapsed="false">
      <c r="A38" s="15"/>
      <c r="B38" s="15"/>
      <c r="C38" s="15"/>
      <c r="D38" s="15"/>
      <c r="E38" s="15"/>
      <c r="F38" s="15"/>
      <c r="G38" s="15"/>
      <c r="H38" s="15"/>
      <c r="I38" s="15"/>
      <c r="J38" s="15"/>
    </row>
    <row r="39" customFormat="false" ht="15" hidden="false" customHeight="false" outlineLevel="0" collapsed="false">
      <c r="A39" s="15"/>
      <c r="B39" s="15"/>
      <c r="C39" s="15"/>
      <c r="D39" s="15"/>
      <c r="E39" s="15"/>
      <c r="F39" s="15"/>
      <c r="G39" s="15"/>
      <c r="H39" s="15"/>
      <c r="I39" s="15"/>
      <c r="J39" s="15"/>
    </row>
    <row r="40" customFormat="false" ht="15" hidden="false" customHeight="false" outlineLevel="0" collapsed="false">
      <c r="A40" s="15"/>
      <c r="B40" s="15"/>
      <c r="C40" s="15"/>
      <c r="D40" s="15"/>
      <c r="E40" s="15"/>
      <c r="F40" s="15"/>
      <c r="G40" s="15"/>
      <c r="H40" s="15"/>
      <c r="I40" s="15"/>
      <c r="J40" s="15"/>
    </row>
  </sheetData>
  <dataValidations count="2">
    <dataValidation allowBlank="true" errorStyle="stop" operator="between" showDropDown="false" showErrorMessage="false" showInputMessage="false" sqref="I5:I304" type="list">
      <formula1>Listes!$G$3:$G$5</formula1>
      <formula2>0</formula2>
    </dataValidation>
    <dataValidation allowBlank="true" errorStyle="stop" operator="between" showDropDown="false" showErrorMessage="false" showInputMessage="false" sqref="J5:J304" type="list">
      <formula1>Listes!$D$3:$D$20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3" min="3" style="0" width="3"/>
    <col collapsed="false" customWidth="true" hidden="false" outlineLevel="0" max="4" min="4" style="0" width="14"/>
    <col collapsed="false" customWidth="true" hidden="false" outlineLevel="0" max="5" min="5" style="0" width="12"/>
    <col collapsed="false" customWidth="true" hidden="false" outlineLevel="0" max="6" min="6" style="0" width="18"/>
    <col collapsed="false" customWidth="true" hidden="false" outlineLevel="0" max="7" min="7" style="0" width="9"/>
    <col collapsed="false" customWidth="true" hidden="false" outlineLevel="0" max="8" min="8" style="0" width="3"/>
    <col collapsed="false" customWidth="true" hidden="false" outlineLevel="0" max="9" min="9" style="0" width="32"/>
    <col collapsed="false" customWidth="true" hidden="false" outlineLevel="0" max="10" min="10" style="0" width="12"/>
  </cols>
  <sheetData>
    <row r="1" customFormat="false" ht="17.35" hidden="false" customHeight="false" outlineLevel="0" collapsed="false">
      <c r="A1" s="5" t="s">
        <v>1607</v>
      </c>
    </row>
    <row r="2" customFormat="false" ht="23.85" hidden="false" customHeight="false" outlineLevel="0" collapsed="false">
      <c r="A2" s="7" t="s">
        <v>1608</v>
      </c>
      <c r="B2" s="7" t="s">
        <v>85</v>
      </c>
      <c r="D2" s="7" t="s">
        <v>1609</v>
      </c>
      <c r="E2" s="7" t="s">
        <v>87</v>
      </c>
      <c r="F2" s="7" t="s">
        <v>1610</v>
      </c>
      <c r="G2" s="7" t="s">
        <v>1590</v>
      </c>
      <c r="I2" s="7" t="s">
        <v>1611</v>
      </c>
      <c r="J2" s="7" t="s">
        <v>1612</v>
      </c>
    </row>
    <row r="3" customFormat="false" ht="15" hidden="false" customHeight="false" outlineLevel="0" collapsed="false">
      <c r="A3" s="15" t="s">
        <v>91</v>
      </c>
      <c r="B3" s="15" t="n">
        <v>1</v>
      </c>
      <c r="D3" s="15" t="s">
        <v>93</v>
      </c>
      <c r="E3" s="15" t="s">
        <v>93</v>
      </c>
      <c r="F3" s="15" t="s">
        <v>1562</v>
      </c>
      <c r="G3" s="15" t="s">
        <v>1594</v>
      </c>
      <c r="I3" s="17" t="s">
        <v>1613</v>
      </c>
      <c r="J3" s="15" t="n">
        <v>232</v>
      </c>
    </row>
    <row r="4" customFormat="false" ht="15" hidden="false" customHeight="false" outlineLevel="0" collapsed="false">
      <c r="A4" s="15" t="s">
        <v>140</v>
      </c>
      <c r="B4" s="15" t="n">
        <v>1</v>
      </c>
      <c r="D4" s="15" t="s">
        <v>111</v>
      </c>
      <c r="E4" s="15" t="s">
        <v>111</v>
      </c>
      <c r="F4" s="15" t="s">
        <v>1461</v>
      </c>
      <c r="G4" s="15" t="s">
        <v>1581</v>
      </c>
      <c r="I4" s="17" t="s">
        <v>1614</v>
      </c>
      <c r="J4" s="42" t="n">
        <v>46295</v>
      </c>
    </row>
    <row r="5" customFormat="false" ht="15" hidden="false" customHeight="false" outlineLevel="0" collapsed="false">
      <c r="A5" s="15" t="s">
        <v>1050</v>
      </c>
      <c r="B5" s="15" t="n">
        <v>1</v>
      </c>
      <c r="E5" s="15" t="s">
        <v>1615</v>
      </c>
      <c r="F5" s="15" t="s">
        <v>1616</v>
      </c>
      <c r="G5" s="15" t="s">
        <v>1617</v>
      </c>
      <c r="I5" s="17" t="s">
        <v>1618</v>
      </c>
      <c r="J5" s="15" t="n">
        <v>52</v>
      </c>
    </row>
    <row r="6" customFormat="false" ht="15" hidden="false" customHeight="false" outlineLevel="0" collapsed="false">
      <c r="A6" s="15" t="s">
        <v>110</v>
      </c>
      <c r="B6" s="15" t="n">
        <v>1</v>
      </c>
      <c r="I6" s="17" t="s">
        <v>1619</v>
      </c>
      <c r="J6" s="15" t="s">
        <v>44</v>
      </c>
    </row>
    <row r="7" customFormat="false" ht="15" hidden="false" customHeight="false" outlineLevel="0" collapsed="false">
      <c r="A7" s="15" t="s">
        <v>1451</v>
      </c>
      <c r="B7" s="15" t="n">
        <v>1</v>
      </c>
      <c r="J7" s="15" t="s">
        <v>46</v>
      </c>
    </row>
    <row r="8" customFormat="false" ht="15" hidden="false" customHeight="false" outlineLevel="0" collapsed="false">
      <c r="A8" s="15" t="s">
        <v>113</v>
      </c>
      <c r="B8" s="15" t="n">
        <v>-1</v>
      </c>
    </row>
    <row r="9" customFormat="false" ht="15" hidden="false" customHeight="false" outlineLevel="0" collapsed="false">
      <c r="A9" s="15" t="s">
        <v>727</v>
      </c>
      <c r="B9" s="15" t="n">
        <v>-1</v>
      </c>
    </row>
    <row r="10" customFormat="false" ht="15" hidden="false" customHeight="false" outlineLevel="0" collapsed="false">
      <c r="A10" s="15" t="s">
        <v>107</v>
      </c>
      <c r="B10" s="15" t="n">
        <v>-1</v>
      </c>
    </row>
    <row r="11" customFormat="false" ht="15" hidden="false" customHeight="false" outlineLevel="0" collapsed="false">
      <c r="A11" s="15" t="s">
        <v>1449</v>
      </c>
      <c r="B11" s="15" t="n">
        <v>-1</v>
      </c>
    </row>
    <row r="14" customFormat="false" ht="15" hidden="false" customHeight="false" outlineLevel="0" collapsed="false">
      <c r="A14" s="6" t="s">
        <v>1620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2026-10-20T11:38:04Z</dcterms:created>
  <dc:creator>openpyxl</dc:creator>
  <dc:description/>
  <dc:language>en-US</dc:language>
  <cp:lastModifiedBy/>
  <dcterms:modified xsi:type="dcterms:W3CDTF">2026-10-20T11:38:04Z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